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Dixon 2021\kit\"/>
    </mc:Choice>
  </mc:AlternateContent>
  <xr:revisionPtr revIDLastSave="0" documentId="13_ncr:1_{65122824-7132-4F02-B966-C77FFB862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Assignments!$B$4:$P$48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18" i="2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L7" i="2"/>
  <c r="F21" i="2"/>
  <c r="F20" i="2"/>
  <c r="F19" i="2"/>
  <c r="F17" i="2"/>
  <c r="F16" i="2"/>
  <c r="F15" i="2"/>
  <c r="F14" i="2"/>
  <c r="F13" i="2"/>
  <c r="F12" i="2"/>
  <c r="F11" i="2"/>
  <c r="F10" i="2"/>
  <c r="F8" i="2"/>
  <c r="K2" i="1" s="1"/>
  <c r="F22" i="2" l="1"/>
  <c r="L22" i="2" s="1"/>
  <c r="L17" i="2"/>
  <c r="L20" i="2"/>
  <c r="L16" i="2"/>
  <c r="L18" i="2"/>
  <c r="L12" i="2"/>
  <c r="L21" i="2"/>
  <c r="L11" i="2"/>
  <c r="L13" i="2"/>
  <c r="L14" i="2"/>
  <c r="E22" i="2"/>
  <c r="D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G17" i="2" s="1"/>
  <c r="E16" i="2"/>
  <c r="D16" i="2"/>
  <c r="C16" i="2"/>
  <c r="E15" i="2"/>
  <c r="D15" i="2"/>
  <c r="C15" i="2"/>
  <c r="E14" i="2"/>
  <c r="D14" i="2"/>
  <c r="C14" i="2"/>
  <c r="E13" i="2"/>
  <c r="D13" i="2"/>
  <c r="C13" i="2"/>
  <c r="G13" i="2" s="1"/>
  <c r="E12" i="2"/>
  <c r="D12" i="2"/>
  <c r="C12" i="2"/>
  <c r="E11" i="2"/>
  <c r="D11" i="2"/>
  <c r="C11" i="2"/>
  <c r="E10" i="2"/>
  <c r="D10" i="2"/>
  <c r="C10" i="2"/>
  <c r="E8" i="2"/>
  <c r="D8" i="2"/>
  <c r="C8" i="2"/>
  <c r="C22" i="2"/>
  <c r="C50" i="1"/>
  <c r="D50" i="1"/>
  <c r="E50" i="1"/>
  <c r="F50" i="1"/>
  <c r="G50" i="1"/>
  <c r="H50" i="1"/>
  <c r="I50" i="1"/>
  <c r="J50" i="1"/>
  <c r="K50" i="1"/>
  <c r="M50" i="1"/>
  <c r="N50" i="1"/>
  <c r="O50" i="1"/>
  <c r="G21" i="2" l="1"/>
  <c r="G11" i="2"/>
  <c r="G22" i="2"/>
  <c r="G10" i="2"/>
  <c r="G14" i="2"/>
  <c r="G18" i="2"/>
  <c r="G15" i="2"/>
  <c r="G19" i="2"/>
  <c r="G12" i="2"/>
  <c r="G16" i="2"/>
  <c r="G20" i="2"/>
  <c r="H8" i="2"/>
  <c r="G1" i="2" s="1"/>
  <c r="L50" i="1"/>
  <c r="P50" i="1"/>
  <c r="F9" i="2" l="1"/>
  <c r="G8" i="2"/>
  <c r="M14" i="2"/>
  <c r="M13" i="2"/>
  <c r="M11" i="2"/>
  <c r="M18" i="2"/>
  <c r="M16" i="2"/>
  <c r="M12" i="2"/>
  <c r="M21" i="2"/>
  <c r="M17" i="2"/>
  <c r="M20" i="2"/>
  <c r="M22" i="2"/>
  <c r="L9" i="2" l="1"/>
  <c r="L2" i="1"/>
  <c r="K7" i="2"/>
  <c r="H2" i="1" l="1"/>
  <c r="K12" i="2"/>
  <c r="K14" i="2"/>
  <c r="K11" i="2"/>
  <c r="K18" i="2"/>
  <c r="K22" i="2"/>
  <c r="K16" i="2"/>
  <c r="K13" i="2"/>
  <c r="K17" i="2"/>
  <c r="K21" i="2"/>
  <c r="K20" i="2"/>
  <c r="E9" i="2" l="1"/>
  <c r="J7" i="2"/>
  <c r="I7" i="2"/>
  <c r="K9" i="2" l="1"/>
  <c r="I2" i="1"/>
  <c r="N13" i="2"/>
  <c r="I13" i="2" l="1"/>
  <c r="J13" i="2"/>
  <c r="N18" i="2"/>
  <c r="N22" i="2"/>
  <c r="N21" i="2"/>
  <c r="N20" i="2"/>
  <c r="N14" i="2"/>
  <c r="N12" i="2"/>
  <c r="N11" i="2"/>
  <c r="N16" i="2" l="1"/>
  <c r="N17" i="2"/>
  <c r="J12" i="2"/>
  <c r="I16" i="2"/>
  <c r="J16" i="2"/>
  <c r="I11" i="2"/>
  <c r="I14" i="2"/>
  <c r="I12" i="2"/>
  <c r="I21" i="2"/>
  <c r="I20" i="2"/>
  <c r="J14" i="2"/>
  <c r="I17" i="2"/>
  <c r="J18" i="2"/>
  <c r="B2" i="1"/>
  <c r="I18" i="2"/>
  <c r="E2" i="1"/>
  <c r="J22" i="2"/>
  <c r="J17" i="2"/>
  <c r="J21" i="2"/>
  <c r="J20" i="2"/>
  <c r="I22" i="2"/>
  <c r="J11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<sst xmlns="http://schemas.openxmlformats.org/spreadsheetml/2006/main" count="72" uniqueCount="54">
  <si>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</si>
  <si>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</si>
  <si>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</si>
  <si>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</si>
  <si>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</si>
  <si>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</si>
  <si>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</si>
  <si>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</si>
  <si>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</si>
  <si>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</si>
  <si>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</si>
  <si>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</si>
  <si>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</si>
  <si>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</si>
  <si>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</si>
  <si>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</si>
  <si>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</si>
  <si>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</si>
  <si>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</si>
  <si>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</si>
  <si>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</si>
  <si>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</si>
  <si>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</si>
  <si>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</si>
  <si>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</si>
  <si>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</si>
  <si>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</si>
  <si>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</si>
  <si>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</si>
  <si>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</si>
  <si>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</si>
  <si>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</si>
  <si>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</si>
  <si>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</si>
  <si>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</si>
  <si>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</si>
  <si>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</si>
  <si>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</si>
  <si>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</si>
  <si>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</si>
  <si>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</si>
  <si>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</si>
  <si>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</si>
  <si>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</si>
  <si>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</si>
  <si>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Total Est. Pop.</t>
  </si>
  <si>
    <t>Total Est. 2020 Population</t>
  </si>
  <si>
    <t>Nov. 2020 Registration</t>
  </si>
  <si>
    <t>Nov. 2020 Voters</t>
  </si>
  <si>
    <t>District (1-4)</t>
  </si>
  <si>
    <t>Tot.</t>
  </si>
  <si>
    <t>Asn.</t>
  </si>
  <si>
    <t>When complete, please email this file to lruiz@cityofdixon.us</t>
  </si>
  <si>
    <t>Dixon 2021 Redistricting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</si>
</sst>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5" sqref="B15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4</v>
      </c>
    </row>
    <row r="3" spans="1:8" x14ac:dyDescent="0.25">
      <c r="A3" s="2" t="s">
        <v>5</v>
      </c>
    </row>
    <row r="5" spans="1:8" x14ac:dyDescent="0.25">
      <c r="A5" s="2" t="s">
        <v>6</v>
      </c>
    </row>
    <row r="6" spans="1:8" x14ac:dyDescent="0.25">
      <c r="A6" s="2" t="s">
        <v>7</v>
      </c>
    </row>
    <row r="7" spans="1:8" x14ac:dyDescent="0.25">
      <c r="A7" s="2" t="s">
        <v>44</v>
      </c>
    </row>
    <row r="8" spans="1:8" x14ac:dyDescent="0.25">
      <c r="B8" s="2" t="s">
        <v>43</v>
      </c>
    </row>
    <row r="9" spans="1:8" x14ac:dyDescent="0.25">
      <c r="B9" s="2" t="s">
        <v>8</v>
      </c>
    </row>
    <row r="11" spans="1:8" x14ac:dyDescent="0.25">
      <c r="A11" s="1" t="s">
        <v>9</v>
      </c>
      <c r="B11" s="2" t="s">
        <v>10</v>
      </c>
    </row>
    <row r="12" spans="1:8" x14ac:dyDescent="0.25">
      <c r="B12" s="2" t="s">
        <v>11</v>
      </c>
      <c r="G12" s="3" t="s">
        <v>12</v>
      </c>
      <c r="H12" s="2" t="s">
        <v>13</v>
      </c>
    </row>
    <row r="14" spans="1:8" x14ac:dyDescent="0.25">
      <c r="A14" s="1" t="s">
        <v>14</v>
      </c>
    </row>
    <row r="15" spans="1:8" x14ac:dyDescent="0.25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4" width="6.28515625" style="36" customWidth="1"/>
    <col min="5" max="5" width="7.28515625" style="36" customWidth="1"/>
    <col min="6" max="6" width="6.28515625" style="36" bestFit="1" customWidth="1"/>
    <col min="7" max="7" width="6.28515625" style="41" customWidth="1"/>
    <col min="8" max="8" width="7.28515625" style="36" customWidth="1"/>
    <col min="9" max="10" width="6.28515625" style="36" customWidth="1"/>
    <col min="11" max="11" width="7.140625" style="36" customWidth="1"/>
    <col min="12" max="12" width="6.28515625" style="41" customWidth="1"/>
    <col min="13" max="13" width="6.28515625" style="36" customWidth="1"/>
    <col min="14" max="14" width="6.85546875" style="36" customWidth="1"/>
    <col min="15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8" t="s">
        <v>33</v>
      </c>
      <c r="B2" s="37">
        <f>Results!$C$8</f>
        <v>0</v>
      </c>
      <c r="C2" s="37">
        <f>Results!$C$9</f>
        <v>-4753</v>
      </c>
      <c r="D2" s="38" t="s">
        <v>32</v>
      </c>
      <c r="E2" s="37">
        <f>Results!$D$8</f>
        <v>0</v>
      </c>
      <c r="F2" s="37">
        <f>Results!$D$9</f>
        <v>-4753</v>
      </c>
      <c r="G2" s="38" t="s">
        <v>34</v>
      </c>
      <c r="H2" s="37">
        <f>Results!$E$8</f>
        <v>0</v>
      </c>
      <c r="I2" s="37">
        <f>Results!$E$9</f>
        <v>-4753</v>
      </c>
      <c r="J2" s="38" t="s">
        <v>35</v>
      </c>
      <c r="K2" s="37">
        <f>Results!F8</f>
        <v>0</v>
      </c>
      <c r="L2" s="37">
        <f>Results!F9</f>
        <v>-4753</v>
      </c>
      <c r="M2" s="5"/>
      <c r="N2" s="5"/>
      <c r="O2" s="5"/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0"/>
      <c r="B4" s="61" t="s">
        <v>38</v>
      </c>
      <c r="C4" s="71" t="s">
        <v>45</v>
      </c>
      <c r="D4" s="68" t="s">
        <v>18</v>
      </c>
      <c r="E4" s="69"/>
      <c r="F4" s="69"/>
      <c r="G4" s="69"/>
      <c r="H4" s="69"/>
      <c r="I4" s="69" t="s">
        <v>47</v>
      </c>
      <c r="J4" s="69"/>
      <c r="K4" s="69"/>
      <c r="L4" s="69"/>
      <c r="M4" s="68" t="s">
        <v>48</v>
      </c>
      <c r="N4" s="69"/>
      <c r="O4" s="69"/>
      <c r="P4" s="70"/>
      <c r="Q4" s="5"/>
      <c r="R4" s="5"/>
      <c r="S4" s="5"/>
      <c r="T4" s="5"/>
    </row>
    <row r="5" spans="1:20" s="4" customFormat="1" ht="24" x14ac:dyDescent="0.2">
      <c r="A5" s="57" t="s">
        <v>49</v>
      </c>
      <c r="B5" s="58" t="s">
        <v>39</v>
      </c>
      <c r="C5" s="72"/>
      <c r="D5" s="63" t="s">
        <v>19</v>
      </c>
      <c r="E5" s="59" t="s">
        <v>20</v>
      </c>
      <c r="F5" s="59" t="s">
        <v>21</v>
      </c>
      <c r="G5" s="59" t="s">
        <v>41</v>
      </c>
      <c r="H5" s="62" t="s">
        <v>22</v>
      </c>
      <c r="I5" s="59" t="s">
        <v>50</v>
      </c>
      <c r="J5" s="59" t="s">
        <v>31</v>
      </c>
      <c r="K5" s="60" t="s">
        <v>51</v>
      </c>
      <c r="L5" s="60" t="s">
        <v>42</v>
      </c>
      <c r="M5" s="57" t="s">
        <v>50</v>
      </c>
      <c r="N5" s="60" t="s">
        <v>31</v>
      </c>
      <c r="O5" s="60" t="s">
        <v>51</v>
      </c>
      <c r="P5" s="64" t="s">
        <v>42</v>
      </c>
    </row>
    <row r="6" spans="1:20" x14ac:dyDescent="0.2">
      <c r="A6" s="51"/>
      <c r="B6" s="39">
        <v>1</v>
      </c>
      <c r="C6" s="54">
        <v>15</v>
      </c>
      <c r="D6" s="54">
        <v>11.925193999999999</v>
      </c>
      <c r="E6" s="39">
        <v>0.89071900000000004</v>
      </c>
      <c r="F6" s="39">
        <v>11.034475</v>
      </c>
      <c r="G6" s="39">
        <v>0</v>
      </c>
      <c r="H6" s="55">
        <v>0</v>
      </c>
      <c r="I6" s="39">
        <v>18</v>
      </c>
      <c r="J6" s="39">
        <v>10</v>
      </c>
      <c r="K6" s="40">
        <v>0</v>
      </c>
      <c r="L6" s="52">
        <f t="shared" ref="L6:L48" si="0">I6-J6-K6</f>
        <v>8</v>
      </c>
      <c r="M6" s="56">
        <v>14</v>
      </c>
      <c r="N6" s="40">
        <v>8</v>
      </c>
      <c r="O6" s="40">
        <v>0</v>
      </c>
      <c r="P6" s="52">
        <f t="shared" ref="P6:P48" si="1">M6-N6-O6</f>
        <v>6</v>
      </c>
      <c r="Q6" s="5"/>
      <c r="R6" s="5"/>
      <c r="S6" s="5"/>
      <c r="T6" s="5"/>
    </row>
    <row r="7" spans="1:20" x14ac:dyDescent="0.2">
      <c r="A7" s="53"/>
      <c r="B7" s="39">
        <v>2</v>
      </c>
      <c r="C7" s="54">
        <v>6</v>
      </c>
      <c r="D7" s="54">
        <v>0.99656400000000001</v>
      </c>
      <c r="E7" s="39">
        <v>0.99656400000000001</v>
      </c>
      <c r="F7" s="39">
        <v>0</v>
      </c>
      <c r="G7" s="39">
        <v>0</v>
      </c>
      <c r="H7" s="55">
        <v>0</v>
      </c>
      <c r="I7" s="39">
        <v>2</v>
      </c>
      <c r="J7" s="39">
        <v>2</v>
      </c>
      <c r="K7" s="40">
        <v>0</v>
      </c>
      <c r="L7" s="52">
        <f t="shared" si="0"/>
        <v>0</v>
      </c>
      <c r="M7" s="56">
        <v>0</v>
      </c>
      <c r="N7" s="40">
        <v>0</v>
      </c>
      <c r="O7" s="40">
        <v>0</v>
      </c>
      <c r="P7" s="52">
        <f t="shared" si="1"/>
        <v>0</v>
      </c>
      <c r="Q7" s="5"/>
      <c r="R7" s="5"/>
      <c r="S7" s="5"/>
      <c r="T7" s="5"/>
    </row>
    <row r="8" spans="1:20" x14ac:dyDescent="0.2">
      <c r="A8" s="53"/>
      <c r="B8" s="39">
        <v>3</v>
      </c>
      <c r="C8" s="54">
        <v>656</v>
      </c>
      <c r="D8" s="54">
        <v>360.77110699999997</v>
      </c>
      <c r="E8" s="39">
        <v>45.025939999999999</v>
      </c>
      <c r="F8" s="39">
        <v>274.997837</v>
      </c>
      <c r="G8" s="39">
        <v>16.590032000000001</v>
      </c>
      <c r="H8" s="55">
        <v>20.157302999999999</v>
      </c>
      <c r="I8" s="39">
        <v>308</v>
      </c>
      <c r="J8" s="39">
        <v>78</v>
      </c>
      <c r="K8" s="40">
        <v>5</v>
      </c>
      <c r="L8" s="52">
        <f t="shared" si="0"/>
        <v>225</v>
      </c>
      <c r="M8" s="56">
        <v>240</v>
      </c>
      <c r="N8" s="40">
        <v>60</v>
      </c>
      <c r="O8" s="40">
        <v>3</v>
      </c>
      <c r="P8" s="52">
        <f t="shared" si="1"/>
        <v>177</v>
      </c>
      <c r="Q8" s="5"/>
      <c r="R8" s="5"/>
      <c r="S8" s="5"/>
      <c r="T8" s="5"/>
    </row>
    <row r="9" spans="1:20" x14ac:dyDescent="0.2">
      <c r="A9" s="53"/>
      <c r="B9" s="39">
        <v>4</v>
      </c>
      <c r="C9" s="54">
        <v>16</v>
      </c>
      <c r="D9" s="54">
        <v>13.218040999999999</v>
      </c>
      <c r="E9" s="39">
        <v>3.562875</v>
      </c>
      <c r="F9" s="39">
        <v>9.6551670000000005</v>
      </c>
      <c r="G9" s="39">
        <v>0</v>
      </c>
      <c r="H9" s="55">
        <v>0</v>
      </c>
      <c r="I9" s="39">
        <v>7</v>
      </c>
      <c r="J9" s="39">
        <v>3</v>
      </c>
      <c r="K9" s="40">
        <v>0</v>
      </c>
      <c r="L9" s="52">
        <f t="shared" si="0"/>
        <v>4</v>
      </c>
      <c r="M9" s="56">
        <v>4</v>
      </c>
      <c r="N9" s="40">
        <v>2</v>
      </c>
      <c r="O9" s="40">
        <v>0</v>
      </c>
      <c r="P9" s="52">
        <f t="shared" si="1"/>
        <v>2</v>
      </c>
      <c r="Q9" s="5"/>
      <c r="R9" s="5"/>
      <c r="S9" s="5"/>
      <c r="T9" s="5"/>
    </row>
    <row r="10" spans="1:20" x14ac:dyDescent="0.2">
      <c r="A10" s="51"/>
      <c r="B10" s="39">
        <v>5</v>
      </c>
      <c r="C10" s="54">
        <v>9</v>
      </c>
      <c r="D10" s="54">
        <v>1.4462740000000001</v>
      </c>
      <c r="E10" s="39">
        <v>0.89071900000000004</v>
      </c>
      <c r="F10" s="39">
        <v>0</v>
      </c>
      <c r="G10" s="39">
        <v>0.55555600000000005</v>
      </c>
      <c r="H10" s="55">
        <v>0</v>
      </c>
      <c r="I10" s="39">
        <v>0</v>
      </c>
      <c r="J10" s="39">
        <v>0</v>
      </c>
      <c r="K10" s="40">
        <v>0</v>
      </c>
      <c r="L10" s="52">
        <f t="shared" si="0"/>
        <v>0</v>
      </c>
      <c r="M10" s="56">
        <v>0</v>
      </c>
      <c r="N10" s="40">
        <v>0</v>
      </c>
      <c r="O10" s="40">
        <v>0</v>
      </c>
      <c r="P10" s="52">
        <f t="shared" si="1"/>
        <v>0</v>
      </c>
      <c r="Q10" s="5"/>
      <c r="R10" s="5"/>
      <c r="S10" s="5"/>
      <c r="T10" s="5"/>
    </row>
    <row r="11" spans="1:20" x14ac:dyDescent="0.2">
      <c r="A11" s="53"/>
      <c r="B11" s="39">
        <v>6</v>
      </c>
      <c r="C11" s="54">
        <v>21</v>
      </c>
      <c r="D11" s="54">
        <v>15.987659000000001</v>
      </c>
      <c r="E11" s="39">
        <v>9.7979070000000004</v>
      </c>
      <c r="F11" s="39">
        <v>5.5172379999999999</v>
      </c>
      <c r="G11" s="39">
        <v>0.27777800000000002</v>
      </c>
      <c r="H11" s="55">
        <v>0.394737</v>
      </c>
      <c r="I11" s="39">
        <v>0</v>
      </c>
      <c r="J11" s="39">
        <v>0</v>
      </c>
      <c r="K11" s="40">
        <v>0</v>
      </c>
      <c r="L11" s="52">
        <f t="shared" si="0"/>
        <v>0</v>
      </c>
      <c r="M11" s="56">
        <v>0</v>
      </c>
      <c r="N11" s="40">
        <v>0</v>
      </c>
      <c r="O11" s="40">
        <v>0</v>
      </c>
      <c r="P11" s="52">
        <f t="shared" si="1"/>
        <v>0</v>
      </c>
      <c r="Q11" s="5"/>
      <c r="R11" s="5"/>
      <c r="S11" s="5"/>
      <c r="T11" s="5"/>
    </row>
    <row r="12" spans="1:20" x14ac:dyDescent="0.2">
      <c r="A12" s="53"/>
      <c r="B12" s="39">
        <v>7</v>
      </c>
      <c r="C12" s="54">
        <v>860</v>
      </c>
      <c r="D12" s="54">
        <v>537.03533400000003</v>
      </c>
      <c r="E12" s="39">
        <v>117.8019</v>
      </c>
      <c r="F12" s="39">
        <v>362.112212</v>
      </c>
      <c r="G12" s="39">
        <v>15.341172</v>
      </c>
      <c r="H12" s="55">
        <v>13.955056000000001</v>
      </c>
      <c r="I12" s="39">
        <v>555</v>
      </c>
      <c r="J12" s="39">
        <v>186</v>
      </c>
      <c r="K12" s="40">
        <v>15</v>
      </c>
      <c r="L12" s="52">
        <f t="shared" si="0"/>
        <v>354</v>
      </c>
      <c r="M12" s="56">
        <v>470</v>
      </c>
      <c r="N12" s="40">
        <v>141</v>
      </c>
      <c r="O12" s="40">
        <v>15</v>
      </c>
      <c r="P12" s="52">
        <f t="shared" si="1"/>
        <v>314</v>
      </c>
      <c r="Q12" s="5"/>
      <c r="R12" s="5"/>
      <c r="S12" s="5"/>
      <c r="T12" s="5"/>
    </row>
    <row r="13" spans="1:20" x14ac:dyDescent="0.2">
      <c r="A13" s="53"/>
      <c r="B13" s="39">
        <v>8</v>
      </c>
      <c r="C13" s="54">
        <v>614</v>
      </c>
      <c r="D13" s="54">
        <v>538.59908700000005</v>
      </c>
      <c r="E13" s="39">
        <v>27.433025000000001</v>
      </c>
      <c r="F13" s="39">
        <v>477.84278899999998</v>
      </c>
      <c r="G13" s="39">
        <v>5.2895760000000003</v>
      </c>
      <c r="H13" s="55">
        <v>24.033707</v>
      </c>
      <c r="I13" s="39">
        <v>583</v>
      </c>
      <c r="J13" s="39">
        <v>152</v>
      </c>
      <c r="K13" s="40">
        <v>4</v>
      </c>
      <c r="L13" s="52">
        <f t="shared" si="0"/>
        <v>427</v>
      </c>
      <c r="M13" s="56">
        <v>494</v>
      </c>
      <c r="N13" s="40">
        <v>124</v>
      </c>
      <c r="O13" s="40">
        <v>4</v>
      </c>
      <c r="P13" s="52">
        <f t="shared" si="1"/>
        <v>366</v>
      </c>
      <c r="Q13" s="5"/>
      <c r="R13" s="5"/>
      <c r="S13" s="5"/>
      <c r="T13" s="5"/>
    </row>
    <row r="14" spans="1:20" x14ac:dyDescent="0.2">
      <c r="A14" s="51"/>
      <c r="B14" s="39">
        <v>9</v>
      </c>
      <c r="C14" s="54">
        <v>1058</v>
      </c>
      <c r="D14" s="54">
        <v>742.59437600000001</v>
      </c>
      <c r="E14" s="39">
        <v>209.73904400000001</v>
      </c>
      <c r="F14" s="39">
        <v>435.04717199999999</v>
      </c>
      <c r="G14" s="39">
        <v>47.779221999999997</v>
      </c>
      <c r="H14" s="55">
        <v>10.853932</v>
      </c>
      <c r="I14" s="39">
        <v>646</v>
      </c>
      <c r="J14" s="39">
        <v>135</v>
      </c>
      <c r="K14" s="40">
        <v>12</v>
      </c>
      <c r="L14" s="52">
        <f t="shared" si="0"/>
        <v>499</v>
      </c>
      <c r="M14" s="56">
        <v>541</v>
      </c>
      <c r="N14" s="40">
        <v>104</v>
      </c>
      <c r="O14" s="40">
        <v>11</v>
      </c>
      <c r="P14" s="52">
        <f t="shared" si="1"/>
        <v>426</v>
      </c>
      <c r="Q14" s="5"/>
      <c r="R14" s="5"/>
      <c r="S14" s="5"/>
      <c r="T14" s="5"/>
    </row>
    <row r="15" spans="1:20" x14ac:dyDescent="0.2">
      <c r="A15" s="53"/>
      <c r="B15" s="39">
        <v>10</v>
      </c>
      <c r="C15" s="54">
        <v>1199</v>
      </c>
      <c r="D15" s="54">
        <v>644.54599099999996</v>
      </c>
      <c r="E15" s="39">
        <v>223.18181899999999</v>
      </c>
      <c r="F15" s="39">
        <v>268.24993000000001</v>
      </c>
      <c r="G15" s="39">
        <v>49.999997999999998</v>
      </c>
      <c r="H15" s="55">
        <v>68.114249000000001</v>
      </c>
      <c r="I15" s="39">
        <v>561</v>
      </c>
      <c r="J15" s="39">
        <v>279</v>
      </c>
      <c r="K15" s="40">
        <v>10</v>
      </c>
      <c r="L15" s="52">
        <f t="shared" si="0"/>
        <v>272</v>
      </c>
      <c r="M15" s="56">
        <v>409</v>
      </c>
      <c r="N15" s="40">
        <v>192</v>
      </c>
      <c r="O15" s="40">
        <v>9</v>
      </c>
      <c r="P15" s="52">
        <f t="shared" si="1"/>
        <v>208</v>
      </c>
      <c r="Q15" s="5"/>
      <c r="R15" s="5"/>
      <c r="S15" s="5"/>
      <c r="T15" s="5"/>
    </row>
    <row r="16" spans="1:20" x14ac:dyDescent="0.2">
      <c r="A16" s="53"/>
      <c r="B16" s="39">
        <v>11</v>
      </c>
      <c r="C16" s="54">
        <v>717</v>
      </c>
      <c r="D16" s="54">
        <v>552.79208900000003</v>
      </c>
      <c r="E16" s="39">
        <v>104.627679</v>
      </c>
      <c r="F16" s="39">
        <v>404.53787899999998</v>
      </c>
      <c r="G16" s="39">
        <v>9.5327509999999993</v>
      </c>
      <c r="H16" s="55">
        <v>34.093767</v>
      </c>
      <c r="I16" s="39">
        <v>484</v>
      </c>
      <c r="J16" s="39">
        <v>129</v>
      </c>
      <c r="K16" s="40">
        <v>10</v>
      </c>
      <c r="L16" s="52">
        <f t="shared" si="0"/>
        <v>345</v>
      </c>
      <c r="M16" s="56">
        <v>401</v>
      </c>
      <c r="N16" s="40">
        <v>91</v>
      </c>
      <c r="O16" s="40">
        <v>9</v>
      </c>
      <c r="P16" s="52">
        <f t="shared" si="1"/>
        <v>301</v>
      </c>
      <c r="Q16" s="5"/>
      <c r="R16" s="5"/>
      <c r="S16" s="5"/>
      <c r="T16" s="5"/>
    </row>
    <row r="17" spans="1:20" x14ac:dyDescent="0.2">
      <c r="A17" s="53"/>
      <c r="B17" s="39">
        <v>12</v>
      </c>
      <c r="C17" s="54">
        <v>719</v>
      </c>
      <c r="D17" s="54">
        <v>525.89671799999996</v>
      </c>
      <c r="E17" s="39">
        <v>150.01720299999999</v>
      </c>
      <c r="F17" s="39">
        <v>321.989079</v>
      </c>
      <c r="G17" s="39">
        <v>40.037553000000003</v>
      </c>
      <c r="H17" s="55">
        <v>13.852883</v>
      </c>
      <c r="I17" s="39">
        <v>322</v>
      </c>
      <c r="J17" s="39">
        <v>105</v>
      </c>
      <c r="K17" s="40">
        <v>5</v>
      </c>
      <c r="L17" s="52">
        <f t="shared" si="0"/>
        <v>212</v>
      </c>
      <c r="M17" s="56">
        <v>245</v>
      </c>
      <c r="N17" s="40">
        <v>69</v>
      </c>
      <c r="O17" s="40">
        <v>5</v>
      </c>
      <c r="P17" s="52">
        <f t="shared" si="1"/>
        <v>171</v>
      </c>
      <c r="Q17" s="5"/>
      <c r="R17" s="5"/>
      <c r="S17" s="5"/>
      <c r="T17" s="5"/>
    </row>
    <row r="18" spans="1:20" x14ac:dyDescent="0.2">
      <c r="A18" s="51"/>
      <c r="B18" s="39">
        <v>13</v>
      </c>
      <c r="C18" s="54">
        <v>537</v>
      </c>
      <c r="D18" s="54">
        <v>288.92516699999999</v>
      </c>
      <c r="E18" s="39">
        <v>98.197880999999995</v>
      </c>
      <c r="F18" s="39">
        <v>126.68007799999999</v>
      </c>
      <c r="G18" s="39">
        <v>10.018776000000001</v>
      </c>
      <c r="H18" s="55">
        <v>40.451307</v>
      </c>
      <c r="I18" s="39">
        <v>323</v>
      </c>
      <c r="J18" s="39">
        <v>114</v>
      </c>
      <c r="K18" s="40">
        <v>10</v>
      </c>
      <c r="L18" s="52">
        <f t="shared" si="0"/>
        <v>199</v>
      </c>
      <c r="M18" s="56">
        <v>248</v>
      </c>
      <c r="N18" s="40">
        <v>80</v>
      </c>
      <c r="O18" s="40">
        <v>6</v>
      </c>
      <c r="P18" s="52">
        <f t="shared" si="1"/>
        <v>162</v>
      </c>
      <c r="Q18" s="5"/>
      <c r="R18" s="5"/>
      <c r="S18" s="5"/>
      <c r="T18" s="5"/>
    </row>
    <row r="19" spans="1:20" x14ac:dyDescent="0.2">
      <c r="A19" s="53"/>
      <c r="B19" s="39">
        <v>14</v>
      </c>
      <c r="C19" s="54">
        <v>417</v>
      </c>
      <c r="D19" s="54">
        <v>216.67003800000001</v>
      </c>
      <c r="E19" s="39">
        <v>59.662706</v>
      </c>
      <c r="F19" s="39">
        <v>117.572778</v>
      </c>
      <c r="G19" s="39">
        <v>6.5666710000000004</v>
      </c>
      <c r="H19" s="55">
        <v>28.945017</v>
      </c>
      <c r="I19" s="39">
        <v>256</v>
      </c>
      <c r="J19" s="39">
        <v>83</v>
      </c>
      <c r="K19" s="40">
        <v>8</v>
      </c>
      <c r="L19" s="52">
        <f t="shared" si="0"/>
        <v>165</v>
      </c>
      <c r="M19" s="56">
        <v>192</v>
      </c>
      <c r="N19" s="40">
        <v>53</v>
      </c>
      <c r="O19" s="40">
        <v>6</v>
      </c>
      <c r="P19" s="52">
        <f t="shared" si="1"/>
        <v>133</v>
      </c>
      <c r="Q19" s="5"/>
      <c r="R19" s="5"/>
      <c r="S19" s="5"/>
      <c r="T19" s="5"/>
    </row>
    <row r="20" spans="1:20" x14ac:dyDescent="0.2">
      <c r="A20" s="53"/>
      <c r="B20" s="39">
        <v>15</v>
      </c>
      <c r="C20" s="54">
        <v>577</v>
      </c>
      <c r="D20" s="54">
        <v>303.73112200000003</v>
      </c>
      <c r="E20" s="39">
        <v>104.108772</v>
      </c>
      <c r="F20" s="39">
        <v>164.97077100000001</v>
      </c>
      <c r="G20" s="39">
        <v>2.8844249999999998</v>
      </c>
      <c r="H20" s="55">
        <v>26.767154999999999</v>
      </c>
      <c r="I20" s="39">
        <v>352</v>
      </c>
      <c r="J20" s="39">
        <v>101</v>
      </c>
      <c r="K20" s="40">
        <v>6</v>
      </c>
      <c r="L20" s="52">
        <f t="shared" si="0"/>
        <v>245</v>
      </c>
      <c r="M20" s="56">
        <v>275</v>
      </c>
      <c r="N20" s="40">
        <v>73</v>
      </c>
      <c r="O20" s="40">
        <v>6</v>
      </c>
      <c r="P20" s="52">
        <f t="shared" si="1"/>
        <v>196</v>
      </c>
      <c r="Q20" s="5"/>
      <c r="R20" s="5"/>
      <c r="S20" s="5"/>
      <c r="T20" s="5"/>
    </row>
    <row r="21" spans="1:20" x14ac:dyDescent="0.2">
      <c r="A21" s="53"/>
      <c r="B21" s="39">
        <v>16</v>
      </c>
      <c r="C21" s="54">
        <v>426</v>
      </c>
      <c r="D21" s="54">
        <v>253.95843199999999</v>
      </c>
      <c r="E21" s="39">
        <v>46.962108000000001</v>
      </c>
      <c r="F21" s="39">
        <v>155.36083199999999</v>
      </c>
      <c r="G21" s="39">
        <v>10.816595</v>
      </c>
      <c r="H21" s="55">
        <v>20.818897</v>
      </c>
      <c r="I21" s="39">
        <v>321</v>
      </c>
      <c r="J21" s="39">
        <v>83</v>
      </c>
      <c r="K21" s="40">
        <v>9</v>
      </c>
      <c r="L21" s="52">
        <f t="shared" si="0"/>
        <v>229</v>
      </c>
      <c r="M21" s="56">
        <v>262</v>
      </c>
      <c r="N21" s="40">
        <v>68</v>
      </c>
      <c r="O21" s="40">
        <v>8</v>
      </c>
      <c r="P21" s="52">
        <f t="shared" si="1"/>
        <v>186</v>
      </c>
      <c r="Q21" s="5"/>
      <c r="R21" s="5"/>
      <c r="S21" s="5"/>
      <c r="T21" s="5"/>
    </row>
    <row r="22" spans="1:20" x14ac:dyDescent="0.2">
      <c r="A22" s="51"/>
      <c r="B22" s="39">
        <v>17</v>
      </c>
      <c r="C22" s="54">
        <v>774</v>
      </c>
      <c r="D22" s="54">
        <v>705.37879499999997</v>
      </c>
      <c r="E22" s="39">
        <v>211.36151699999999</v>
      </c>
      <c r="F22" s="39">
        <v>482.84266200000002</v>
      </c>
      <c r="G22" s="39">
        <v>0</v>
      </c>
      <c r="H22" s="55">
        <v>10.285715</v>
      </c>
      <c r="I22" s="39">
        <v>524</v>
      </c>
      <c r="J22" s="39">
        <v>169</v>
      </c>
      <c r="K22" s="40">
        <v>6</v>
      </c>
      <c r="L22" s="52">
        <f t="shared" si="0"/>
        <v>349</v>
      </c>
      <c r="M22" s="56">
        <v>421</v>
      </c>
      <c r="N22" s="40">
        <v>128</v>
      </c>
      <c r="O22" s="40">
        <v>3</v>
      </c>
      <c r="P22" s="52">
        <f t="shared" si="1"/>
        <v>290</v>
      </c>
      <c r="Q22" s="5"/>
      <c r="R22" s="5"/>
      <c r="S22" s="5"/>
      <c r="T22" s="5"/>
    </row>
    <row r="23" spans="1:20" x14ac:dyDescent="0.2">
      <c r="A23" s="53"/>
      <c r="B23" s="39">
        <v>18</v>
      </c>
      <c r="C23" s="54">
        <v>126</v>
      </c>
      <c r="D23" s="54">
        <v>112.41175800000001</v>
      </c>
      <c r="E23" s="39">
        <v>10.411898000000001</v>
      </c>
      <c r="F23" s="39">
        <v>86.698272000000003</v>
      </c>
      <c r="G23" s="39">
        <v>0</v>
      </c>
      <c r="H23" s="55">
        <v>14.857143000000001</v>
      </c>
      <c r="I23" s="39">
        <v>87</v>
      </c>
      <c r="J23" s="39">
        <v>7</v>
      </c>
      <c r="K23" s="40">
        <v>1</v>
      </c>
      <c r="L23" s="52">
        <f t="shared" si="0"/>
        <v>79</v>
      </c>
      <c r="M23" s="56">
        <v>75</v>
      </c>
      <c r="N23" s="40">
        <v>6</v>
      </c>
      <c r="O23" s="40">
        <v>0</v>
      </c>
      <c r="P23" s="52">
        <f t="shared" si="1"/>
        <v>69</v>
      </c>
      <c r="Q23" s="5"/>
      <c r="R23" s="5"/>
      <c r="S23" s="5"/>
      <c r="T23" s="5"/>
    </row>
    <row r="24" spans="1:20" x14ac:dyDescent="0.2">
      <c r="A24" s="53"/>
      <c r="B24" s="39">
        <v>19</v>
      </c>
      <c r="C24" s="54">
        <v>436</v>
      </c>
      <c r="D24" s="54">
        <v>392.817205</v>
      </c>
      <c r="E24" s="39">
        <v>169.71392900000001</v>
      </c>
      <c r="F24" s="39">
        <v>210.743482</v>
      </c>
      <c r="G24" s="39">
        <v>0</v>
      </c>
      <c r="H24" s="55">
        <v>10.285714</v>
      </c>
      <c r="I24" s="39">
        <v>294</v>
      </c>
      <c r="J24" s="39">
        <v>133</v>
      </c>
      <c r="K24" s="40">
        <v>0</v>
      </c>
      <c r="L24" s="52">
        <f t="shared" si="0"/>
        <v>161</v>
      </c>
      <c r="M24" s="56">
        <v>242</v>
      </c>
      <c r="N24" s="40">
        <v>99</v>
      </c>
      <c r="O24" s="40">
        <v>0</v>
      </c>
      <c r="P24" s="52">
        <f t="shared" si="1"/>
        <v>143</v>
      </c>
      <c r="Q24" s="5"/>
      <c r="R24" s="5"/>
      <c r="S24" s="5"/>
      <c r="T24" s="5"/>
    </row>
    <row r="25" spans="1:20" x14ac:dyDescent="0.2">
      <c r="A25" s="53"/>
      <c r="B25" s="39">
        <v>20</v>
      </c>
      <c r="C25" s="54">
        <v>218</v>
      </c>
      <c r="D25" s="54">
        <v>203.39236</v>
      </c>
      <c r="E25" s="39">
        <v>63.512574000000001</v>
      </c>
      <c r="F25" s="39">
        <v>134.71576999999999</v>
      </c>
      <c r="G25" s="39">
        <v>0</v>
      </c>
      <c r="H25" s="55">
        <v>4.5714290000000002</v>
      </c>
      <c r="I25" s="39">
        <v>144</v>
      </c>
      <c r="J25" s="39">
        <v>31</v>
      </c>
      <c r="K25" s="40">
        <v>3</v>
      </c>
      <c r="L25" s="52">
        <f t="shared" si="0"/>
        <v>110</v>
      </c>
      <c r="M25" s="56">
        <v>124</v>
      </c>
      <c r="N25" s="40">
        <v>24</v>
      </c>
      <c r="O25" s="40">
        <v>3</v>
      </c>
      <c r="P25" s="52">
        <f t="shared" si="1"/>
        <v>97</v>
      </c>
      <c r="Q25" s="5"/>
      <c r="R25" s="5"/>
      <c r="S25" s="5"/>
      <c r="T25" s="5"/>
    </row>
    <row r="26" spans="1:20" x14ac:dyDescent="0.2">
      <c r="A26" s="51"/>
      <c r="B26" s="39">
        <v>21</v>
      </c>
      <c r="C26" s="54">
        <v>564</v>
      </c>
      <c r="D26" s="54">
        <v>373.23438399999998</v>
      </c>
      <c r="E26" s="39">
        <v>186.71186</v>
      </c>
      <c r="F26" s="39">
        <v>162.522527</v>
      </c>
      <c r="G26" s="39">
        <v>24</v>
      </c>
      <c r="H26" s="55">
        <v>0</v>
      </c>
      <c r="I26" s="39">
        <v>339</v>
      </c>
      <c r="J26" s="39">
        <v>150</v>
      </c>
      <c r="K26" s="40">
        <v>5</v>
      </c>
      <c r="L26" s="52">
        <f t="shared" si="0"/>
        <v>184</v>
      </c>
      <c r="M26" s="56">
        <v>267</v>
      </c>
      <c r="N26" s="40">
        <v>105</v>
      </c>
      <c r="O26" s="40">
        <v>4</v>
      </c>
      <c r="P26" s="52">
        <f t="shared" si="1"/>
        <v>158</v>
      </c>
      <c r="Q26" s="5"/>
      <c r="R26" s="5"/>
      <c r="S26" s="5"/>
      <c r="T26" s="5"/>
    </row>
    <row r="27" spans="1:20" x14ac:dyDescent="0.2">
      <c r="A27" s="53"/>
      <c r="B27" s="39">
        <v>22</v>
      </c>
      <c r="C27" s="54">
        <v>434</v>
      </c>
      <c r="D27" s="54">
        <v>247.554461</v>
      </c>
      <c r="E27" s="39">
        <v>97.580307000000005</v>
      </c>
      <c r="F27" s="39">
        <v>140.927121</v>
      </c>
      <c r="G27" s="39">
        <v>6</v>
      </c>
      <c r="H27" s="55">
        <v>3.0470320000000002</v>
      </c>
      <c r="I27" s="39">
        <v>240</v>
      </c>
      <c r="J27" s="39">
        <v>59</v>
      </c>
      <c r="K27" s="40">
        <v>1</v>
      </c>
      <c r="L27" s="52">
        <f t="shared" si="0"/>
        <v>180</v>
      </c>
      <c r="M27" s="56">
        <v>195</v>
      </c>
      <c r="N27" s="40">
        <v>42</v>
      </c>
      <c r="O27" s="40">
        <v>1</v>
      </c>
      <c r="P27" s="52">
        <f t="shared" si="1"/>
        <v>152</v>
      </c>
      <c r="Q27" s="5"/>
      <c r="R27" s="5"/>
      <c r="S27" s="5"/>
      <c r="T27" s="5"/>
    </row>
    <row r="28" spans="1:20" x14ac:dyDescent="0.2">
      <c r="A28" s="53"/>
      <c r="B28" s="39">
        <v>23</v>
      </c>
      <c r="C28" s="54">
        <v>323</v>
      </c>
      <c r="D28" s="54">
        <v>243.346386</v>
      </c>
      <c r="E28" s="39">
        <v>161.61144400000001</v>
      </c>
      <c r="F28" s="39">
        <v>75.227986999999999</v>
      </c>
      <c r="G28" s="39">
        <v>1.428572</v>
      </c>
      <c r="H28" s="55">
        <v>5.0783870000000002</v>
      </c>
      <c r="I28" s="39">
        <v>148</v>
      </c>
      <c r="J28" s="39">
        <v>61</v>
      </c>
      <c r="K28" s="40">
        <v>1</v>
      </c>
      <c r="L28" s="52">
        <f t="shared" si="0"/>
        <v>86</v>
      </c>
      <c r="M28" s="56">
        <v>106</v>
      </c>
      <c r="N28" s="40">
        <v>44</v>
      </c>
      <c r="O28" s="40">
        <v>1</v>
      </c>
      <c r="P28" s="52">
        <f t="shared" si="1"/>
        <v>61</v>
      </c>
      <c r="Q28" s="5"/>
      <c r="R28" s="5"/>
      <c r="S28" s="5"/>
      <c r="T28" s="5"/>
    </row>
    <row r="29" spans="1:20" x14ac:dyDescent="0.2">
      <c r="A29" s="53"/>
      <c r="B29" s="39">
        <v>24</v>
      </c>
      <c r="C29" s="54">
        <v>230</v>
      </c>
      <c r="D29" s="54">
        <v>174.73847900000001</v>
      </c>
      <c r="E29" s="39">
        <v>72.560242000000002</v>
      </c>
      <c r="F29" s="39">
        <v>85.258386000000002</v>
      </c>
      <c r="G29" s="39">
        <v>12.857143000000001</v>
      </c>
      <c r="H29" s="55">
        <v>4.0627089999999999</v>
      </c>
      <c r="I29" s="39">
        <v>136</v>
      </c>
      <c r="J29" s="39">
        <v>44</v>
      </c>
      <c r="K29" s="40">
        <v>0</v>
      </c>
      <c r="L29" s="52">
        <f t="shared" si="0"/>
        <v>92</v>
      </c>
      <c r="M29" s="56">
        <v>96</v>
      </c>
      <c r="N29" s="40">
        <v>29</v>
      </c>
      <c r="O29" s="40">
        <v>0</v>
      </c>
      <c r="P29" s="52">
        <f t="shared" si="1"/>
        <v>67</v>
      </c>
      <c r="Q29" s="5"/>
      <c r="R29" s="5"/>
      <c r="S29" s="5"/>
      <c r="T29" s="5"/>
    </row>
    <row r="30" spans="1:20" x14ac:dyDescent="0.2">
      <c r="A30" s="51"/>
      <c r="B30" s="39">
        <v>25</v>
      </c>
      <c r="C30" s="54">
        <v>16</v>
      </c>
      <c r="D30" s="54">
        <v>3.843515</v>
      </c>
      <c r="E30" s="39">
        <v>1.843515</v>
      </c>
      <c r="F30" s="39">
        <v>0</v>
      </c>
      <c r="G30" s="39">
        <v>0</v>
      </c>
      <c r="H30" s="55">
        <v>0</v>
      </c>
      <c r="I30" s="39">
        <v>3</v>
      </c>
      <c r="J30" s="39">
        <v>0</v>
      </c>
      <c r="K30" s="40">
        <v>0</v>
      </c>
      <c r="L30" s="52">
        <f t="shared" si="0"/>
        <v>3</v>
      </c>
      <c r="M30" s="56">
        <v>2</v>
      </c>
      <c r="N30" s="40">
        <v>0</v>
      </c>
      <c r="O30" s="40">
        <v>0</v>
      </c>
      <c r="P30" s="52">
        <f t="shared" si="1"/>
        <v>2</v>
      </c>
      <c r="Q30" s="5"/>
      <c r="R30" s="5"/>
      <c r="S30" s="5"/>
      <c r="T30" s="5"/>
    </row>
    <row r="31" spans="1:20" x14ac:dyDescent="0.2">
      <c r="A31" s="51"/>
      <c r="B31" s="39">
        <v>26</v>
      </c>
      <c r="C31" s="54">
        <v>1086</v>
      </c>
      <c r="D31" s="54">
        <v>817.67941099999996</v>
      </c>
      <c r="E31" s="39">
        <v>448.031522</v>
      </c>
      <c r="F31" s="39">
        <v>351.72391599999997</v>
      </c>
      <c r="G31" s="39">
        <v>8.0555559999999993</v>
      </c>
      <c r="H31" s="55">
        <v>9.8684209999999997</v>
      </c>
      <c r="I31" s="39">
        <v>673</v>
      </c>
      <c r="J31" s="39">
        <v>385</v>
      </c>
      <c r="K31" s="40">
        <v>7</v>
      </c>
      <c r="L31" s="52">
        <f t="shared" si="0"/>
        <v>281</v>
      </c>
      <c r="M31" s="56">
        <v>488</v>
      </c>
      <c r="N31" s="40">
        <v>260</v>
      </c>
      <c r="O31" s="40">
        <v>7</v>
      </c>
      <c r="P31" s="52">
        <f t="shared" si="1"/>
        <v>221</v>
      </c>
      <c r="Q31" s="5"/>
      <c r="R31" s="5"/>
      <c r="S31" s="5"/>
      <c r="T31" s="5"/>
    </row>
    <row r="32" spans="1:20" x14ac:dyDescent="0.2">
      <c r="A32" s="51"/>
      <c r="B32" s="39">
        <v>27</v>
      </c>
      <c r="C32" s="54">
        <v>283</v>
      </c>
      <c r="D32" s="54">
        <v>209.744449</v>
      </c>
      <c r="E32" s="39">
        <v>114.011999</v>
      </c>
      <c r="F32" s="39">
        <v>92.413735000000003</v>
      </c>
      <c r="G32" s="39">
        <v>0.55555600000000005</v>
      </c>
      <c r="H32" s="55">
        <v>2.7631579999999998</v>
      </c>
      <c r="I32" s="39">
        <v>114</v>
      </c>
      <c r="J32" s="39">
        <v>41</v>
      </c>
      <c r="K32" s="40">
        <v>2</v>
      </c>
      <c r="L32" s="52">
        <f t="shared" si="0"/>
        <v>71</v>
      </c>
      <c r="M32" s="56">
        <v>85</v>
      </c>
      <c r="N32" s="40">
        <v>30</v>
      </c>
      <c r="O32" s="40">
        <v>2</v>
      </c>
      <c r="P32" s="52">
        <f t="shared" si="1"/>
        <v>53</v>
      </c>
      <c r="Q32" s="5"/>
      <c r="R32" s="5"/>
      <c r="S32" s="5"/>
      <c r="T32" s="5"/>
    </row>
    <row r="33" spans="1:20" x14ac:dyDescent="0.2">
      <c r="A33" s="51"/>
      <c r="B33" s="39">
        <v>28</v>
      </c>
      <c r="C33" s="54">
        <v>11</v>
      </c>
      <c r="D33" s="54">
        <v>6.4982519999999999</v>
      </c>
      <c r="E33" s="39">
        <v>1.1316170000000001</v>
      </c>
      <c r="F33" s="39">
        <v>3.2033160000000001</v>
      </c>
      <c r="G33" s="39">
        <v>2.163319</v>
      </c>
      <c r="H33" s="55">
        <v>0</v>
      </c>
      <c r="I33" s="39">
        <v>15</v>
      </c>
      <c r="J33" s="39">
        <v>3</v>
      </c>
      <c r="K33" s="40">
        <v>0</v>
      </c>
      <c r="L33" s="52">
        <f t="shared" si="0"/>
        <v>12</v>
      </c>
      <c r="M33" s="56">
        <v>13</v>
      </c>
      <c r="N33" s="40">
        <v>2</v>
      </c>
      <c r="O33" s="40">
        <v>0</v>
      </c>
      <c r="P33" s="52">
        <f t="shared" si="1"/>
        <v>11</v>
      </c>
      <c r="Q33" s="5"/>
      <c r="R33" s="5"/>
      <c r="S33" s="5"/>
      <c r="T33" s="5"/>
    </row>
    <row r="34" spans="1:20" x14ac:dyDescent="0.2">
      <c r="A34" s="51"/>
      <c r="B34" s="39">
        <v>29</v>
      </c>
      <c r="C34" s="54">
        <v>24</v>
      </c>
      <c r="D34" s="54">
        <v>7.8053600000000003</v>
      </c>
      <c r="E34" s="39">
        <v>3.9606599999999998</v>
      </c>
      <c r="F34" s="39">
        <v>2.4024869999999998</v>
      </c>
      <c r="G34" s="39">
        <v>1.442213</v>
      </c>
      <c r="H34" s="55">
        <v>0</v>
      </c>
      <c r="I34" s="39">
        <v>32</v>
      </c>
      <c r="J34" s="39">
        <v>4</v>
      </c>
      <c r="K34" s="40">
        <v>0</v>
      </c>
      <c r="L34" s="52">
        <f t="shared" si="0"/>
        <v>28</v>
      </c>
      <c r="M34" s="56">
        <v>30</v>
      </c>
      <c r="N34" s="40">
        <v>3</v>
      </c>
      <c r="O34" s="40">
        <v>0</v>
      </c>
      <c r="P34" s="52">
        <f t="shared" si="1"/>
        <v>27</v>
      </c>
      <c r="Q34" s="5"/>
      <c r="R34" s="5"/>
      <c r="S34" s="5"/>
      <c r="T34" s="5"/>
    </row>
    <row r="35" spans="1:20" x14ac:dyDescent="0.2">
      <c r="A35" s="51"/>
      <c r="B35" s="39">
        <v>30</v>
      </c>
      <c r="C35" s="54">
        <v>424</v>
      </c>
      <c r="D35" s="54">
        <v>406.18790899999999</v>
      </c>
      <c r="E35" s="39">
        <v>61.371746000000002</v>
      </c>
      <c r="F35" s="39">
        <v>337.03837399999998</v>
      </c>
      <c r="G35" s="39">
        <v>0</v>
      </c>
      <c r="H35" s="55">
        <v>7.7777779999999996</v>
      </c>
      <c r="I35" s="39">
        <v>325</v>
      </c>
      <c r="J35" s="39">
        <v>53</v>
      </c>
      <c r="K35" s="40">
        <v>0</v>
      </c>
      <c r="L35" s="52">
        <f t="shared" si="0"/>
        <v>272</v>
      </c>
      <c r="M35" s="56">
        <v>275</v>
      </c>
      <c r="N35" s="40">
        <v>44</v>
      </c>
      <c r="O35" s="40">
        <v>0</v>
      </c>
      <c r="P35" s="52">
        <f t="shared" si="1"/>
        <v>231</v>
      </c>
      <c r="Q35" s="5"/>
      <c r="R35" s="5"/>
      <c r="S35" s="5"/>
      <c r="T35" s="5"/>
    </row>
    <row r="36" spans="1:20" x14ac:dyDescent="0.2">
      <c r="A36" s="51"/>
      <c r="B36" s="39">
        <v>31</v>
      </c>
      <c r="C36" s="54">
        <v>232</v>
      </c>
      <c r="D36" s="54">
        <v>220.12577099999999</v>
      </c>
      <c r="E36" s="39">
        <v>25.221266</v>
      </c>
      <c r="F36" s="39">
        <v>188.42303100000001</v>
      </c>
      <c r="G36" s="39">
        <v>0</v>
      </c>
      <c r="H36" s="55">
        <v>6.4814819999999997</v>
      </c>
      <c r="I36" s="39">
        <v>186</v>
      </c>
      <c r="J36" s="39">
        <v>26</v>
      </c>
      <c r="K36" s="40">
        <v>4</v>
      </c>
      <c r="L36" s="52">
        <f t="shared" si="0"/>
        <v>156</v>
      </c>
      <c r="M36" s="56">
        <v>160</v>
      </c>
      <c r="N36" s="40">
        <v>23</v>
      </c>
      <c r="O36" s="40">
        <v>4</v>
      </c>
      <c r="P36" s="52">
        <f t="shared" si="1"/>
        <v>133</v>
      </c>
      <c r="Q36" s="5"/>
      <c r="R36" s="5"/>
      <c r="S36" s="5"/>
      <c r="T36" s="5"/>
    </row>
    <row r="37" spans="1:20" x14ac:dyDescent="0.2">
      <c r="A37" s="51"/>
      <c r="B37" s="39">
        <v>32</v>
      </c>
      <c r="C37" s="54">
        <v>346</v>
      </c>
      <c r="D37" s="54">
        <v>283.37866200000002</v>
      </c>
      <c r="E37" s="39">
        <v>103.407191</v>
      </c>
      <c r="F37" s="39">
        <v>159.23073199999999</v>
      </c>
      <c r="G37" s="39">
        <v>0</v>
      </c>
      <c r="H37" s="55">
        <v>20.740739999999999</v>
      </c>
      <c r="I37" s="39">
        <v>216</v>
      </c>
      <c r="J37" s="39">
        <v>95</v>
      </c>
      <c r="K37" s="40">
        <v>1</v>
      </c>
      <c r="L37" s="52">
        <f t="shared" si="0"/>
        <v>120</v>
      </c>
      <c r="M37" s="56">
        <v>178</v>
      </c>
      <c r="N37" s="40">
        <v>72</v>
      </c>
      <c r="O37" s="40">
        <v>1</v>
      </c>
      <c r="P37" s="52">
        <f t="shared" si="1"/>
        <v>105</v>
      </c>
      <c r="Q37" s="5"/>
      <c r="R37" s="5"/>
      <c r="S37" s="5"/>
      <c r="T37" s="5"/>
    </row>
    <row r="38" spans="1:20" x14ac:dyDescent="0.2">
      <c r="A38" s="51"/>
      <c r="B38" s="39">
        <v>33</v>
      </c>
      <c r="C38" s="54">
        <v>312</v>
      </c>
      <c r="D38" s="54">
        <v>208.47106099999999</v>
      </c>
      <c r="E38" s="39">
        <v>116.536146</v>
      </c>
      <c r="F38" s="39">
        <v>76.063856000000001</v>
      </c>
      <c r="G38" s="39">
        <v>5.7142860000000004</v>
      </c>
      <c r="H38" s="55">
        <v>10.156772999999999</v>
      </c>
      <c r="I38" s="39">
        <v>175</v>
      </c>
      <c r="J38" s="39">
        <v>40</v>
      </c>
      <c r="K38" s="40">
        <v>2</v>
      </c>
      <c r="L38" s="52">
        <f t="shared" si="0"/>
        <v>133</v>
      </c>
      <c r="M38" s="56">
        <v>148</v>
      </c>
      <c r="N38" s="40">
        <v>34</v>
      </c>
      <c r="O38" s="40">
        <v>2</v>
      </c>
      <c r="P38" s="52">
        <f t="shared" si="1"/>
        <v>112</v>
      </c>
      <c r="Q38" s="5"/>
      <c r="R38" s="5"/>
      <c r="S38" s="5"/>
      <c r="T38" s="5"/>
    </row>
    <row r="39" spans="1:20" x14ac:dyDescent="0.2">
      <c r="A39" s="51"/>
      <c r="B39" s="39">
        <v>34</v>
      </c>
      <c r="C39" s="54">
        <v>614</v>
      </c>
      <c r="D39" s="54">
        <v>343.49844000000002</v>
      </c>
      <c r="E39" s="39">
        <v>103.69775</v>
      </c>
      <c r="F39" s="39">
        <v>179.74001000000001</v>
      </c>
      <c r="G39" s="39">
        <v>14.318182</v>
      </c>
      <c r="H39" s="55">
        <v>28.742495999999999</v>
      </c>
      <c r="I39" s="39">
        <v>303</v>
      </c>
      <c r="J39" s="39">
        <v>122</v>
      </c>
      <c r="K39" s="40">
        <v>6</v>
      </c>
      <c r="L39" s="52">
        <f t="shared" si="0"/>
        <v>175</v>
      </c>
      <c r="M39" s="56">
        <v>206</v>
      </c>
      <c r="N39" s="40">
        <v>76</v>
      </c>
      <c r="O39" s="40">
        <v>3</v>
      </c>
      <c r="P39" s="52">
        <f t="shared" si="1"/>
        <v>127</v>
      </c>
      <c r="Q39" s="5"/>
      <c r="R39" s="5"/>
      <c r="S39" s="5"/>
      <c r="T39" s="5"/>
    </row>
    <row r="40" spans="1:20" x14ac:dyDescent="0.2">
      <c r="A40" s="51"/>
      <c r="B40" s="39">
        <v>35</v>
      </c>
      <c r="C40" s="54">
        <v>703</v>
      </c>
      <c r="D40" s="54">
        <v>353.55474700000002</v>
      </c>
      <c r="E40" s="39">
        <v>142.411574</v>
      </c>
      <c r="F40" s="39">
        <v>143.00482099999999</v>
      </c>
      <c r="G40" s="39">
        <v>4.2424239999999998</v>
      </c>
      <c r="H40" s="55">
        <v>39.520930999999997</v>
      </c>
      <c r="I40" s="39">
        <v>216</v>
      </c>
      <c r="J40" s="39">
        <v>110</v>
      </c>
      <c r="K40" s="40">
        <v>1</v>
      </c>
      <c r="L40" s="52">
        <f t="shared" si="0"/>
        <v>105</v>
      </c>
      <c r="M40" s="56">
        <v>147</v>
      </c>
      <c r="N40" s="40">
        <v>65</v>
      </c>
      <c r="O40" s="40">
        <v>0</v>
      </c>
      <c r="P40" s="52">
        <f t="shared" si="1"/>
        <v>82</v>
      </c>
      <c r="Q40" s="5"/>
      <c r="R40" s="5"/>
      <c r="S40" s="5"/>
      <c r="T40" s="5"/>
    </row>
    <row r="41" spans="1:20" x14ac:dyDescent="0.2">
      <c r="A41" s="51"/>
      <c r="B41" s="39">
        <v>36</v>
      </c>
      <c r="C41" s="54">
        <v>361</v>
      </c>
      <c r="D41" s="54">
        <v>114.33568699999999</v>
      </c>
      <c r="E41" s="39">
        <v>55.324646000000001</v>
      </c>
      <c r="F41" s="39">
        <v>42.460093999999998</v>
      </c>
      <c r="G41" s="39">
        <v>5.2941180000000001</v>
      </c>
      <c r="H41" s="55">
        <v>4.5901639999999997</v>
      </c>
      <c r="I41" s="39">
        <v>176</v>
      </c>
      <c r="J41" s="39">
        <v>66</v>
      </c>
      <c r="K41" s="40">
        <v>1</v>
      </c>
      <c r="L41" s="52">
        <f t="shared" si="0"/>
        <v>109</v>
      </c>
      <c r="M41" s="56">
        <v>134</v>
      </c>
      <c r="N41" s="40">
        <v>40</v>
      </c>
      <c r="O41" s="40">
        <v>0</v>
      </c>
      <c r="P41" s="52">
        <f t="shared" si="1"/>
        <v>94</v>
      </c>
      <c r="Q41" s="5"/>
      <c r="R41" s="5"/>
      <c r="S41" s="5"/>
      <c r="T41" s="5"/>
    </row>
    <row r="42" spans="1:20" x14ac:dyDescent="0.2">
      <c r="A42" s="51"/>
      <c r="B42" s="39">
        <v>37</v>
      </c>
      <c r="C42" s="54">
        <v>989</v>
      </c>
      <c r="D42" s="54">
        <v>361.06226099999998</v>
      </c>
      <c r="E42" s="39">
        <v>108.70124</v>
      </c>
      <c r="F42" s="39">
        <v>151.70208400000001</v>
      </c>
      <c r="G42" s="39">
        <v>72.352942999999996</v>
      </c>
      <c r="H42" s="55">
        <v>21.639344000000001</v>
      </c>
      <c r="I42" s="39">
        <v>680</v>
      </c>
      <c r="J42" s="39">
        <v>195</v>
      </c>
      <c r="K42" s="40">
        <v>13</v>
      </c>
      <c r="L42" s="52">
        <f t="shared" si="0"/>
        <v>472</v>
      </c>
      <c r="M42" s="56">
        <v>545</v>
      </c>
      <c r="N42" s="40">
        <v>134</v>
      </c>
      <c r="O42" s="40">
        <v>8</v>
      </c>
      <c r="P42" s="52">
        <f t="shared" si="1"/>
        <v>403</v>
      </c>
      <c r="Q42" s="5"/>
      <c r="R42" s="5"/>
      <c r="S42" s="5"/>
      <c r="T42" s="5"/>
    </row>
    <row r="43" spans="1:20" x14ac:dyDescent="0.2">
      <c r="A43" s="51"/>
      <c r="B43" s="39">
        <v>38</v>
      </c>
      <c r="C43" s="54">
        <v>333</v>
      </c>
      <c r="D43" s="54">
        <v>112.364118</v>
      </c>
      <c r="E43" s="39">
        <v>33.896087999999999</v>
      </c>
      <c r="F43" s="39">
        <v>61.010621999999998</v>
      </c>
      <c r="G43" s="39">
        <v>8.8235299999999999</v>
      </c>
      <c r="H43" s="55">
        <v>1.9672130000000001</v>
      </c>
      <c r="I43" s="39">
        <v>219</v>
      </c>
      <c r="J43" s="39">
        <v>58</v>
      </c>
      <c r="K43" s="40">
        <v>0</v>
      </c>
      <c r="L43" s="52">
        <f t="shared" si="0"/>
        <v>161</v>
      </c>
      <c r="M43" s="56">
        <v>185</v>
      </c>
      <c r="N43" s="40">
        <v>39</v>
      </c>
      <c r="O43" s="40">
        <v>0</v>
      </c>
      <c r="P43" s="52">
        <f t="shared" si="1"/>
        <v>146</v>
      </c>
      <c r="Q43" s="5"/>
      <c r="R43" s="5"/>
      <c r="S43" s="5"/>
      <c r="T43" s="5"/>
    </row>
    <row r="44" spans="1:20" x14ac:dyDescent="0.2">
      <c r="A44" s="51"/>
      <c r="B44" s="39">
        <v>39</v>
      </c>
      <c r="C44" s="54">
        <v>523</v>
      </c>
      <c r="D44" s="54">
        <v>282.54450300000002</v>
      </c>
      <c r="E44" s="39">
        <v>81.433029000000005</v>
      </c>
      <c r="F44" s="39">
        <v>144.50321500000001</v>
      </c>
      <c r="G44" s="39">
        <v>12.727273</v>
      </c>
      <c r="H44" s="55">
        <v>36.255986999999998</v>
      </c>
      <c r="I44" s="39">
        <v>302</v>
      </c>
      <c r="J44" s="39">
        <v>104</v>
      </c>
      <c r="K44" s="40">
        <v>7</v>
      </c>
      <c r="L44" s="52">
        <f t="shared" si="0"/>
        <v>191</v>
      </c>
      <c r="M44" s="56">
        <v>244</v>
      </c>
      <c r="N44" s="40">
        <v>70</v>
      </c>
      <c r="O44" s="40">
        <v>5</v>
      </c>
      <c r="P44" s="52">
        <f t="shared" si="1"/>
        <v>169</v>
      </c>
      <c r="Q44" s="5"/>
      <c r="R44" s="5"/>
      <c r="S44" s="5"/>
      <c r="T44" s="5"/>
    </row>
    <row r="45" spans="1:20" x14ac:dyDescent="0.2">
      <c r="A45" s="51"/>
      <c r="B45" s="39">
        <v>40</v>
      </c>
      <c r="C45" s="54">
        <v>286</v>
      </c>
      <c r="D45" s="54">
        <v>219.37346099999999</v>
      </c>
      <c r="E45" s="39">
        <v>28.113612</v>
      </c>
      <c r="F45" s="39">
        <v>128.57314600000001</v>
      </c>
      <c r="G45" s="39">
        <v>0.53030299999999997</v>
      </c>
      <c r="H45" s="55">
        <v>59.281393999999999</v>
      </c>
      <c r="I45" s="39">
        <v>170</v>
      </c>
      <c r="J45" s="39">
        <v>41</v>
      </c>
      <c r="K45" s="40">
        <v>9</v>
      </c>
      <c r="L45" s="52">
        <f t="shared" si="0"/>
        <v>120</v>
      </c>
      <c r="M45" s="56">
        <v>134</v>
      </c>
      <c r="N45" s="40">
        <v>29</v>
      </c>
      <c r="O45" s="40">
        <v>6</v>
      </c>
      <c r="P45" s="52">
        <f t="shared" si="1"/>
        <v>99</v>
      </c>
      <c r="Q45" s="5"/>
      <c r="R45" s="5"/>
      <c r="S45" s="5"/>
      <c r="T45" s="5"/>
    </row>
    <row r="46" spans="1:20" x14ac:dyDescent="0.2">
      <c r="A46" s="51"/>
      <c r="B46" s="39">
        <v>41</v>
      </c>
      <c r="C46" s="54">
        <v>731</v>
      </c>
      <c r="D46" s="54">
        <v>584.38097200000004</v>
      </c>
      <c r="E46" s="39">
        <v>59.914256000000002</v>
      </c>
      <c r="F46" s="39">
        <v>388.34334899999999</v>
      </c>
      <c r="G46" s="39">
        <v>3.1818179999999998</v>
      </c>
      <c r="H46" s="55">
        <v>104.19154</v>
      </c>
      <c r="I46" s="39">
        <v>533</v>
      </c>
      <c r="J46" s="39">
        <v>121</v>
      </c>
      <c r="K46" s="40">
        <v>24</v>
      </c>
      <c r="L46" s="52">
        <f t="shared" si="0"/>
        <v>388</v>
      </c>
      <c r="M46" s="56">
        <v>448</v>
      </c>
      <c r="N46" s="40">
        <v>102</v>
      </c>
      <c r="O46" s="40">
        <v>23</v>
      </c>
      <c r="P46" s="52">
        <f t="shared" si="1"/>
        <v>323</v>
      </c>
      <c r="Q46" s="5"/>
      <c r="R46" s="5"/>
      <c r="S46" s="5"/>
      <c r="T46" s="5"/>
    </row>
    <row r="47" spans="1:20" x14ac:dyDescent="0.2">
      <c r="A47" s="51"/>
      <c r="B47" s="39">
        <v>42</v>
      </c>
      <c r="C47" s="54">
        <v>27</v>
      </c>
      <c r="D47" s="54">
        <v>13.914564</v>
      </c>
      <c r="E47" s="39">
        <v>1.168831</v>
      </c>
      <c r="F47" s="39">
        <v>5.3590410000000004</v>
      </c>
      <c r="G47" s="39">
        <v>7.0588240000000004</v>
      </c>
      <c r="H47" s="55">
        <v>0.32786900000000002</v>
      </c>
      <c r="I47" s="39">
        <v>10</v>
      </c>
      <c r="J47" s="39">
        <v>3</v>
      </c>
      <c r="K47" s="40">
        <v>1</v>
      </c>
      <c r="L47" s="52">
        <f t="shared" si="0"/>
        <v>6</v>
      </c>
      <c r="M47" s="56">
        <v>8</v>
      </c>
      <c r="N47" s="40">
        <v>2</v>
      </c>
      <c r="O47" s="40">
        <v>1</v>
      </c>
      <c r="P47" s="52">
        <f t="shared" si="1"/>
        <v>5</v>
      </c>
      <c r="Q47" s="5"/>
      <c r="R47" s="5"/>
      <c r="S47" s="5"/>
      <c r="T47" s="5"/>
    </row>
    <row r="48" spans="1:20" x14ac:dyDescent="0.2">
      <c r="A48" s="51"/>
      <c r="B48" s="39">
        <v>43</v>
      </c>
      <c r="C48" s="54">
        <v>759</v>
      </c>
      <c r="D48" s="54">
        <v>421.51531199999999</v>
      </c>
      <c r="E48" s="39">
        <v>128.438537</v>
      </c>
      <c r="F48" s="39">
        <v>219.42715100000001</v>
      </c>
      <c r="G48" s="39">
        <v>11.537701999999999</v>
      </c>
      <c r="H48" s="55">
        <v>44.611922999999997</v>
      </c>
      <c r="I48" s="39">
        <v>473</v>
      </c>
      <c r="J48" s="39">
        <v>174</v>
      </c>
      <c r="K48" s="40">
        <v>8</v>
      </c>
      <c r="L48" s="52">
        <f t="shared" si="0"/>
        <v>291</v>
      </c>
      <c r="M48" s="56">
        <v>381</v>
      </c>
      <c r="N48" s="40">
        <v>136</v>
      </c>
      <c r="O48" s="40">
        <v>7</v>
      </c>
      <c r="P48" s="52">
        <f t="shared" si="1"/>
        <v>238</v>
      </c>
      <c r="Q48" s="5"/>
      <c r="R48" s="5"/>
      <c r="S48" s="5"/>
      <c r="T48" s="5"/>
    </row>
    <row r="49" spans="2:20" x14ac:dyDescent="0.2">
      <c r="G49" s="36"/>
      <c r="H49" s="41"/>
      <c r="L49" s="36"/>
      <c r="Q49" s="5"/>
      <c r="R49" s="5"/>
      <c r="S49" s="5"/>
      <c r="T49" s="5"/>
    </row>
    <row r="50" spans="2:20" x14ac:dyDescent="0.2">
      <c r="B50" s="40"/>
      <c r="C50" s="40">
        <f>SUM(C6:C49)</f>
        <v>19012</v>
      </c>
      <c r="D50" s="40">
        <f>SUM(D6:D49)</f>
        <v>12432.245475999996</v>
      </c>
      <c r="E50" s="40">
        <f>SUM(E6:E49)</f>
        <v>3794.975856999999</v>
      </c>
      <c r="F50" s="40">
        <f>SUM(F6:F49)</f>
        <v>7189.1274239999993</v>
      </c>
      <c r="G50" s="40">
        <f>SUM(G6:G49)</f>
        <v>417.9738670000001</v>
      </c>
      <c r="H50" s="40">
        <f>SUM(H6:H49)</f>
        <v>753.54335200000003</v>
      </c>
      <c r="I50" s="40">
        <f>SUM(I6:I49)</f>
        <v>11471</v>
      </c>
      <c r="J50" s="40">
        <f>SUM(J6:J49)</f>
        <v>3755</v>
      </c>
      <c r="K50" s="40">
        <f>SUM(K6:K49)</f>
        <v>197</v>
      </c>
      <c r="L50" s="40">
        <f>SUM(L6:L49)</f>
        <v>7519</v>
      </c>
      <c r="M50" s="40">
        <f>SUM(M6:M49)</f>
        <v>9132</v>
      </c>
      <c r="N50" s="40">
        <f>SUM(N6:N49)</f>
        <v>2703</v>
      </c>
      <c r="O50" s="40">
        <f>SUM(O6:O49)</f>
        <v>163</v>
      </c>
      <c r="P50" s="40">
        <f>SUM(P6:P49)</f>
        <v>6266</v>
      </c>
      <c r="Q50" s="5"/>
      <c r="R50" s="5"/>
      <c r="S50" s="5"/>
      <c r="T50" s="5"/>
    </row>
  </sheetData>
  <sheetProtection sheet="1" selectLockedCells="1"/>
  <protectedRanges>
    <protectedRange sqref="A6:A48" name="Range1"/>
  </protectedRanges>
  <mergeCells count="5">
    <mergeCell ref="D4:H4"/>
    <mergeCell ref="M4:P4"/>
    <mergeCell ref="I4:L4"/>
    <mergeCell ref="C4:C5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5" customWidth="1"/>
    <col min="2" max="2" width="13.7109375" style="45" customWidth="1"/>
    <col min="3" max="4" width="6.28515625" style="45" bestFit="1" customWidth="1"/>
    <col min="5" max="6" width="6.28515625" style="45" customWidth="1"/>
    <col min="7" max="7" width="10.140625" style="45" bestFit="1" customWidth="1"/>
    <col min="8" max="8" width="8" style="45" bestFit="1" customWidth="1"/>
    <col min="9" max="10" width="8" style="45" customWidth="1"/>
    <col min="11" max="11" width="10.85546875" style="45" bestFit="1" customWidth="1"/>
    <col min="12" max="12" width="8" style="45" bestFit="1" customWidth="1"/>
    <col min="13" max="13" width="10.140625" style="45" bestFit="1" customWidth="1"/>
    <col min="14" max="14" width="6.42578125" style="45" bestFit="1" customWidth="1"/>
    <col min="15" max="15" width="9.140625" style="45" bestFit="1" customWidth="1"/>
    <col min="16" max="16" width="7.42578125" style="45" bestFit="1" customWidth="1"/>
    <col min="17" max="17" width="6.85546875" style="45" bestFit="1" customWidth="1"/>
    <col min="18" max="18" width="5.42578125" style="45" bestFit="1" customWidth="1"/>
    <col min="19" max="16384" width="9.140625" style="45"/>
  </cols>
  <sheetData>
    <row r="1" spans="1:16" s="48" customFormat="1" ht="15.75" x14ac:dyDescent="0.25">
      <c r="A1" s="47" t="s">
        <v>0</v>
      </c>
      <c r="B1" s="47"/>
      <c r="F1" s="49" t="s">
        <v>28</v>
      </c>
      <c r="G1" s="67">
        <f>H8/4</f>
        <v>4753</v>
      </c>
    </row>
    <row r="2" spans="1:16" s="48" customFormat="1" ht="15" x14ac:dyDescent="0.25">
      <c r="A2" s="47" t="s">
        <v>53</v>
      </c>
      <c r="B2" s="47"/>
    </row>
    <row r="3" spans="1:16" s="48" customFormat="1" ht="15" x14ac:dyDescent="0.25">
      <c r="A3" s="75" t="s">
        <v>1</v>
      </c>
      <c r="B3" s="75"/>
      <c r="C3" s="75"/>
      <c r="D3" s="75"/>
      <c r="E3" s="75"/>
      <c r="F3" s="75"/>
    </row>
    <row r="4" spans="1:16" s="48" customFormat="1" ht="15" x14ac:dyDescent="0.25">
      <c r="A4" s="75"/>
      <c r="B4" s="75"/>
      <c r="C4" s="75"/>
      <c r="D4" s="75"/>
      <c r="E4" s="75"/>
      <c r="F4" s="75"/>
    </row>
    <row r="5" spans="1:16" ht="13.5" thickBot="1" x14ac:dyDescent="0.25">
      <c r="A5" s="46"/>
      <c r="B5" s="46"/>
      <c r="C5" s="46"/>
      <c r="D5" s="46"/>
      <c r="E5" s="46"/>
      <c r="F5" s="46"/>
    </row>
    <row r="6" spans="1:16" ht="13.5" thickBot="1" x14ac:dyDescent="0.25">
      <c r="C6" s="82" t="s">
        <v>25</v>
      </c>
      <c r="D6" s="83"/>
      <c r="E6" s="83"/>
      <c r="F6" s="83"/>
      <c r="G6" s="83"/>
      <c r="H6" s="84"/>
      <c r="I6" s="82" t="s">
        <v>27</v>
      </c>
      <c r="J6" s="83"/>
      <c r="K6" s="83"/>
      <c r="L6" s="83"/>
      <c r="M6" s="83"/>
      <c r="N6" s="84"/>
    </row>
    <row r="7" spans="1:16" ht="13.5" thickBot="1" x14ac:dyDescent="0.25">
      <c r="A7" s="6" t="s">
        <v>24</v>
      </c>
      <c r="B7" s="6" t="s">
        <v>23</v>
      </c>
      <c r="C7" s="28">
        <v>1</v>
      </c>
      <c r="D7" s="29">
        <v>2</v>
      </c>
      <c r="E7" s="29">
        <v>3</v>
      </c>
      <c r="F7" s="29">
        <v>4</v>
      </c>
      <c r="G7" s="30" t="s">
        <v>2</v>
      </c>
      <c r="H7" s="30" t="s">
        <v>3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</v>
      </c>
      <c r="N7" s="30" t="s">
        <v>3</v>
      </c>
    </row>
    <row r="8" spans="1:16" ht="12.75" customHeight="1" x14ac:dyDescent="0.2">
      <c r="A8" s="80" t="s">
        <v>46</v>
      </c>
      <c r="B8" s="31" t="s">
        <v>15</v>
      </c>
      <c r="C8" s="8">
        <f>SUMIF(Assignments!$A$6:$A$48,"=1",Assignments!$C$6:$C$48)</f>
        <v>0</v>
      </c>
      <c r="D8" s="9">
        <f>SUMIF(Assignments!$A$6:$A$48,"=2",Assignments!$C$6:$C$48)</f>
        <v>0</v>
      </c>
      <c r="E8" s="9">
        <f>SUMIF(Assignments!$A$6:$A$48,"=3",Assignments!$C$6:$C$48)</f>
        <v>0</v>
      </c>
      <c r="F8" s="9">
        <f>SUMIF(Assignments!$A$6:$A$48,"=4",Assignments!$C$6:$C$48)</f>
        <v>0</v>
      </c>
      <c r="G8" s="10">
        <f>H8-SUM(C8:F8)</f>
        <v>19012</v>
      </c>
      <c r="H8" s="10">
        <f>Assignments!C50</f>
        <v>19012</v>
      </c>
      <c r="I8" s="11"/>
      <c r="J8" s="12"/>
      <c r="K8" s="12"/>
      <c r="L8" s="12"/>
      <c r="M8" s="42"/>
      <c r="N8" s="13"/>
      <c r="P8" s="7"/>
    </row>
    <row r="9" spans="1:16" ht="26.25" thickBot="1" x14ac:dyDescent="0.25">
      <c r="A9" s="81"/>
      <c r="B9" s="32" t="s">
        <v>26</v>
      </c>
      <c r="C9" s="14">
        <f>C8-$G$1</f>
        <v>-4753</v>
      </c>
      <c r="D9" s="15">
        <f>D8-$G$1</f>
        <v>-4753</v>
      </c>
      <c r="E9" s="15">
        <f>E8-$G$1</f>
        <v>-4753</v>
      </c>
      <c r="F9" s="15">
        <f>F8-$G$1</f>
        <v>-4753</v>
      </c>
      <c r="G9" s="16"/>
      <c r="H9" s="16">
        <f>MAX(C9:F9)-MIN(C9:F9)</f>
        <v>0</v>
      </c>
      <c r="I9" s="65">
        <f>C9/$G$1</f>
        <v>-1</v>
      </c>
      <c r="J9" s="66">
        <f>D9/$G$1</f>
        <v>-1</v>
      </c>
      <c r="K9" s="66">
        <f>E9/$G$1</f>
        <v>-1</v>
      </c>
      <c r="L9" s="66">
        <f>F9/$G$1</f>
        <v>-1</v>
      </c>
      <c r="M9" s="43"/>
      <c r="N9" s="27">
        <f>H9/$G$1</f>
        <v>0</v>
      </c>
      <c r="P9" s="7"/>
    </row>
    <row r="10" spans="1:16" x14ac:dyDescent="0.2">
      <c r="A10" s="77" t="s">
        <v>18</v>
      </c>
      <c r="B10" s="31" t="s">
        <v>16</v>
      </c>
      <c r="C10" s="8">
        <f>SUMIF(Assignments!$A$6:$A$48,"=1",Assignments!$D$6:$D$48)</f>
        <v>0</v>
      </c>
      <c r="D10" s="9">
        <f>SUMIF(Assignments!$A$6:$A$48,"=2",Assignments!$D$6:$D$48)</f>
        <v>0</v>
      </c>
      <c r="E10" s="9">
        <f>SUMIF(Assignments!$A$6:$A$48,"=3",Assignments!$D$6:$D$48)</f>
        <v>0</v>
      </c>
      <c r="F10" s="9">
        <f>SUMIF(Assignments!$A$6:$A$48,"=4",Assignments!$D$6:$D$48)</f>
        <v>0</v>
      </c>
      <c r="G10" s="10">
        <f>H10-SUM(C10:F10)</f>
        <v>12432.245475999996</v>
      </c>
      <c r="H10" s="10">
        <v>12432.245475999996</v>
      </c>
      <c r="I10" s="11"/>
      <c r="J10" s="12"/>
      <c r="K10" s="12"/>
      <c r="L10" s="12"/>
      <c r="M10" s="44"/>
      <c r="N10" s="26"/>
      <c r="P10" s="7"/>
    </row>
    <row r="11" spans="1:16" x14ac:dyDescent="0.2">
      <c r="A11" s="78"/>
      <c r="B11" s="33" t="s">
        <v>20</v>
      </c>
      <c r="C11" s="14">
        <f>SUMIF(Assignments!$A$6:$A$48,"=1",Assignments!$E$6:$E$48)</f>
        <v>0</v>
      </c>
      <c r="D11" s="15">
        <f>SUMIF(Assignments!$A$6:$A$48,"=2",Assignments!$E$6:$E$48)</f>
        <v>0</v>
      </c>
      <c r="E11" s="15">
        <f>SUMIF(Assignments!$A$6:$A$48,"=3",Assignments!$E$6:$E$48)</f>
        <v>0</v>
      </c>
      <c r="F11" s="15">
        <f>SUMIF(Assignments!$A$6:$A$48,"=4",Assignments!$E$6:$E$48)</f>
        <v>0</v>
      </c>
      <c r="G11" s="16">
        <f t="shared" ref="G11:G22" si="0">H11-SUM(C11:F11)</f>
        <v>3794.975856999999</v>
      </c>
      <c r="H11" s="16">
        <v>3794.975856999999</v>
      </c>
      <c r="I11" s="17" t="e">
        <f t="shared" ref="I11:K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>F11/F$10</f>
        <v>#DIV/0!</v>
      </c>
      <c r="M11" s="43">
        <f>IF(G11&gt;0,G11/G$10,"")</f>
        <v>0.30525264839131949</v>
      </c>
      <c r="N11" s="19">
        <f>H11/H$10</f>
        <v>0.30525264839131949</v>
      </c>
      <c r="P11" s="7"/>
    </row>
    <row r="12" spans="1:16" x14ac:dyDescent="0.2">
      <c r="A12" s="78"/>
      <c r="B12" s="33" t="s">
        <v>21</v>
      </c>
      <c r="C12" s="14">
        <f>SUMIF(Assignments!$A$6:$A$48,"=1",Assignments!$F$6:$F$48)</f>
        <v>0</v>
      </c>
      <c r="D12" s="15">
        <f>SUMIF(Assignments!$A$6:$A$48,"=2",Assignments!$F$6:$F$48)</f>
        <v>0</v>
      </c>
      <c r="E12" s="15">
        <f>SUMIF(Assignments!$A$6:$A$48,"=3",Assignments!$F$6:$F$48)</f>
        <v>0</v>
      </c>
      <c r="F12" s="15">
        <f>SUMIF(Assignments!$A$6:$A$48,"=4",Assignments!$F$6:$F$48)</f>
        <v>0</v>
      </c>
      <c r="G12" s="16">
        <f t="shared" si="0"/>
        <v>7189.1274239999993</v>
      </c>
      <c r="H12" s="16">
        <v>7189.1274239999993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>F12/F$10</f>
        <v>#DIV/0!</v>
      </c>
      <c r="M12" s="43">
        <f t="shared" ref="M12:M14" si="2">IF(G12&gt;0,G12/G$10,"")</f>
        <v>0.57826459732301394</v>
      </c>
      <c r="N12" s="19">
        <f>H12/H$10</f>
        <v>0.57826459732301394</v>
      </c>
      <c r="P12" s="7"/>
    </row>
    <row r="13" spans="1:16" x14ac:dyDescent="0.2">
      <c r="A13" s="78"/>
      <c r="B13" s="33" t="s">
        <v>41</v>
      </c>
      <c r="C13" s="14">
        <f>SUMIF(Assignments!$A$6:$A$48,"=1",Assignments!$G$6:$G$48)</f>
        <v>0</v>
      </c>
      <c r="D13" s="15">
        <f>SUMIF(Assignments!$A$6:$A$48,"=2",Assignments!$G$6:$G$48)</f>
        <v>0</v>
      </c>
      <c r="E13" s="15">
        <f>SUMIF(Assignments!$A$6:$A$48,"=3",Assignments!$G$6:$G$48)</f>
        <v>0</v>
      </c>
      <c r="F13" s="15">
        <f>SUMIF(Assignments!$A$6:$A$48,"=4",Assignments!$G$6:$G$48)</f>
        <v>0</v>
      </c>
      <c r="G13" s="16">
        <f t="shared" si="0"/>
        <v>417.9738670000001</v>
      </c>
      <c r="H13" s="16">
        <v>417.9738670000001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>F13/F$10</f>
        <v>#DIV/0!</v>
      </c>
      <c r="M13" s="43">
        <f t="shared" si="2"/>
        <v>3.3620142701242799E-2</v>
      </c>
      <c r="N13" s="19">
        <f>H13/H$10</f>
        <v>3.3620142701242799E-2</v>
      </c>
      <c r="P13" s="7"/>
    </row>
    <row r="14" spans="1:16" ht="13.5" thickBot="1" x14ac:dyDescent="0.25">
      <c r="A14" s="78"/>
      <c r="B14" s="33" t="s">
        <v>22</v>
      </c>
      <c r="C14" s="14">
        <f>SUMIF(Assignments!$A$6:$A$48,"=1",Assignments!$H$6:$H$48)</f>
        <v>0</v>
      </c>
      <c r="D14" s="15">
        <f>SUMIF(Assignments!$A$6:$A$48,"=2",Assignments!$H$6:$H$48)</f>
        <v>0</v>
      </c>
      <c r="E14" s="15">
        <f>SUMIF(Assignments!$A$6:$A$48,"=3",Assignments!$H$6:$H$48)</f>
        <v>0</v>
      </c>
      <c r="F14" s="15">
        <f>SUMIF(Assignments!$A$6:$A$48,"=4",Assignments!$H$6:$H$48)</f>
        <v>0</v>
      </c>
      <c r="G14" s="16">
        <f t="shared" si="0"/>
        <v>753.54335200000003</v>
      </c>
      <c r="H14" s="16">
        <v>753.54335200000003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>F14/F$10</f>
        <v>#DIV/0!</v>
      </c>
      <c r="M14" s="35">
        <f t="shared" si="2"/>
        <v>6.0612007175589351E-2</v>
      </c>
      <c r="N14" s="19">
        <f>H14/H$10</f>
        <v>6.0612007175589351E-2</v>
      </c>
      <c r="P14" s="7"/>
    </row>
    <row r="15" spans="1:16" x14ac:dyDescent="0.2">
      <c r="A15" s="77" t="s">
        <v>47</v>
      </c>
      <c r="B15" s="31" t="s">
        <v>29</v>
      </c>
      <c r="C15" s="8">
        <f>SUMIF(Assignments!$A$6:$A$48,"=1",Assignments!$I$6:$I$48)</f>
        <v>0</v>
      </c>
      <c r="D15" s="9">
        <f>SUMIF(Assignments!$A$6:$A$48,"=2",Assignments!$I$6:$I$48)</f>
        <v>0</v>
      </c>
      <c r="E15" s="9">
        <f>SUMIF(Assignments!$A$6:$A$48,"=3",Assignments!$I$6:$I$48)</f>
        <v>0</v>
      </c>
      <c r="F15" s="9">
        <f>SUMIF(Assignments!$A$6:$A$48,"=4",Assignments!$I$6:$I$48)</f>
        <v>0</v>
      </c>
      <c r="G15" s="10">
        <f t="shared" si="0"/>
        <v>11471</v>
      </c>
      <c r="H15" s="10">
        <v>11471</v>
      </c>
      <c r="I15" s="11"/>
      <c r="J15" s="12"/>
      <c r="K15" s="12"/>
      <c r="L15" s="12"/>
      <c r="M15" s="43"/>
      <c r="N15" s="26"/>
      <c r="P15" s="7"/>
    </row>
    <row r="16" spans="1:16" x14ac:dyDescent="0.2">
      <c r="A16" s="78"/>
      <c r="B16" s="33" t="s">
        <v>31</v>
      </c>
      <c r="C16" s="14">
        <f>SUMIF(Assignments!$A$6:$A$48,"=1",Assignments!$J$6:$J$48)</f>
        <v>0</v>
      </c>
      <c r="D16" s="15">
        <f>SUMIF(Assignments!$A$6:$A$48,"=2",Assignments!$J$6:$J$48)</f>
        <v>0</v>
      </c>
      <c r="E16" s="15">
        <f>SUMIF(Assignments!$A$6:$A$48,"=3",Assignments!$J$6:$J$48)</f>
        <v>0</v>
      </c>
      <c r="F16" s="15">
        <f>SUMIF(Assignments!$A$6:$A$48,"=4",Assignments!$J$6:$J$48)</f>
        <v>0</v>
      </c>
      <c r="G16" s="16">
        <f t="shared" si="0"/>
        <v>3755</v>
      </c>
      <c r="H16" s="16">
        <v>3755</v>
      </c>
      <c r="I16" s="17" t="e">
        <f t="shared" ref="I16:K18" si="3">C16/C$15</f>
        <v>#DIV/0!</v>
      </c>
      <c r="J16" s="18" t="e">
        <f t="shared" si="3"/>
        <v>#DIV/0!</v>
      </c>
      <c r="K16" s="18" t="e">
        <f t="shared" si="3"/>
        <v>#DIV/0!</v>
      </c>
      <c r="L16" s="18" t="e">
        <f>F16/F$15</f>
        <v>#DIV/0!</v>
      </c>
      <c r="M16" s="43">
        <f>IF(G16&gt;0,G16/G$15,"")</f>
        <v>0.32734722343300499</v>
      </c>
      <c r="N16" s="19">
        <f>H16/H$15</f>
        <v>0.32734722343300499</v>
      </c>
      <c r="P16" s="7"/>
    </row>
    <row r="17" spans="1:16" x14ac:dyDescent="0.2">
      <c r="A17" s="78"/>
      <c r="B17" s="33" t="s">
        <v>17</v>
      </c>
      <c r="C17" s="14">
        <f>SUMIF(Assignments!$A$6:$A$48,"=1",Assignments!$K$6:$K$48)</f>
        <v>0</v>
      </c>
      <c r="D17" s="15">
        <f>SUMIF(Assignments!$A$6:$A$48,"=2",Assignments!$K$6:$K$48)</f>
        <v>0</v>
      </c>
      <c r="E17" s="15">
        <f>SUMIF(Assignments!$A$6:$A$48,"=3",Assignments!$K$6:$K$48)</f>
        <v>0</v>
      </c>
      <c r="F17" s="15">
        <f>SUMIF(Assignments!$A$6:$A$48,"=4",Assignments!$K$6:$K$48)</f>
        <v>0</v>
      </c>
      <c r="G17" s="16">
        <f t="shared" si="0"/>
        <v>197</v>
      </c>
      <c r="H17" s="16">
        <v>197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>F17/F$15</f>
        <v>#DIV/0!</v>
      </c>
      <c r="M17" s="43">
        <f t="shared" ref="M17:M18" si="4">IF(G17&gt;0,G17/G$15,"")</f>
        <v>1.7173742481039141E-2</v>
      </c>
      <c r="N17" s="19">
        <f>H17/H$15</f>
        <v>1.7173742481039141E-2</v>
      </c>
      <c r="P17" s="7"/>
    </row>
    <row r="18" spans="1:16" ht="13.5" thickBot="1" x14ac:dyDescent="0.25">
      <c r="A18" s="79"/>
      <c r="B18" s="34" t="s">
        <v>42</v>
      </c>
      <c r="C18" s="20">
        <f>SUMIF(Assignments!$A$6:$A$48,"=1",Assignments!$L$6:$L$48)</f>
        <v>0</v>
      </c>
      <c r="D18" s="21">
        <f>SUMIF(Assignments!$A$6:$A$48,"=2",Assignments!$L$6:$L$48)</f>
        <v>0</v>
      </c>
      <c r="E18" s="21">
        <f>SUMIF(Assignments!$A$6:$A$48,"=3",Assignments!$L$6:$L$48)</f>
        <v>0</v>
      </c>
      <c r="F18" s="21">
        <f>SUMIF(Assignments!$A$6:$A$48,"=4",Assignments!$L$6:$L$48)</f>
        <v>0</v>
      </c>
      <c r="G18" s="22">
        <f t="shared" si="0"/>
        <v>7519</v>
      </c>
      <c r="H18" s="22">
        <v>7519</v>
      </c>
      <c r="I18" s="23" t="e">
        <f t="shared" si="3"/>
        <v>#DIV/0!</v>
      </c>
      <c r="J18" s="24" t="e">
        <f t="shared" si="3"/>
        <v>#DIV/0!</v>
      </c>
      <c r="K18" s="24" t="e">
        <f t="shared" si="3"/>
        <v>#DIV/0!</v>
      </c>
      <c r="L18" s="24" t="e">
        <f>F18/F$15</f>
        <v>#DIV/0!</v>
      </c>
      <c r="M18" s="43">
        <f t="shared" si="4"/>
        <v>0.65547903408595587</v>
      </c>
      <c r="N18" s="25">
        <f>H18/H$15</f>
        <v>0.65547903408595587</v>
      </c>
      <c r="P18" s="7"/>
    </row>
    <row r="19" spans="1:16" x14ac:dyDescent="0.2">
      <c r="A19" s="77" t="s">
        <v>48</v>
      </c>
      <c r="B19" s="31" t="s">
        <v>30</v>
      </c>
      <c r="C19" s="8">
        <f>SUMIF(Assignments!$A$6:$A$48,"=1",Assignments!$M$6:$M$48)</f>
        <v>0</v>
      </c>
      <c r="D19" s="9">
        <f>SUMIF(Assignments!$A$6:$A$48,"=2",Assignments!$M$6:$M$48)</f>
        <v>0</v>
      </c>
      <c r="E19" s="9">
        <f>SUMIF(Assignments!$A$6:$A$48,"=3",Assignments!$M$6:$M$48)</f>
        <v>0</v>
      </c>
      <c r="F19" s="9">
        <f>SUMIF(Assignments!$A$6:$A$48,"=4",Assignments!$M$6:$M$48)</f>
        <v>0</v>
      </c>
      <c r="G19" s="10">
        <f t="shared" si="0"/>
        <v>9132</v>
      </c>
      <c r="H19" s="10">
        <v>9132</v>
      </c>
      <c r="I19" s="11"/>
      <c r="J19" s="12"/>
      <c r="K19" s="12"/>
      <c r="L19" s="12"/>
      <c r="M19" s="44"/>
      <c r="N19" s="26"/>
      <c r="P19" s="7"/>
    </row>
    <row r="20" spans="1:16" x14ac:dyDescent="0.2">
      <c r="A20" s="78"/>
      <c r="B20" s="33" t="s">
        <v>31</v>
      </c>
      <c r="C20" s="14">
        <f>SUMIF(Assignments!$A$6:$A$48,"=1",Assignments!$N$6:$N$48)</f>
        <v>0</v>
      </c>
      <c r="D20" s="15">
        <f>SUMIF(Assignments!$A$6:$A$48,"=2",Assignments!$N$6:$N$48)</f>
        <v>0</v>
      </c>
      <c r="E20" s="15">
        <f>SUMIF(Assignments!$A$6:$A$48,"=3",Assignments!$N$6:$N$48)</f>
        <v>0</v>
      </c>
      <c r="F20" s="15">
        <f>SUMIF(Assignments!$A$6:$A$48,"=4",Assignments!$N$6:$N$48)</f>
        <v>0</v>
      </c>
      <c r="G20" s="16">
        <f t="shared" si="0"/>
        <v>2703</v>
      </c>
      <c r="H20" s="16">
        <v>2703</v>
      </c>
      <c r="I20" s="17" t="e">
        <f t="shared" ref="I20:K22" si="5">C20/C$19</f>
        <v>#DIV/0!</v>
      </c>
      <c r="J20" s="18" t="e">
        <f t="shared" si="5"/>
        <v>#DIV/0!</v>
      </c>
      <c r="K20" s="18" t="e">
        <f t="shared" si="5"/>
        <v>#DIV/0!</v>
      </c>
      <c r="L20" s="18" t="e">
        <f>F20/F$19</f>
        <v>#DIV/0!</v>
      </c>
      <c r="M20" s="43">
        <f>IF(G20&gt;0,G20/G$19,"")</f>
        <v>0.29599211563731931</v>
      </c>
      <c r="N20" s="19">
        <f>H20/H$19</f>
        <v>0.29599211563731931</v>
      </c>
      <c r="P20" s="7"/>
    </row>
    <row r="21" spans="1:16" x14ac:dyDescent="0.2">
      <c r="A21" s="78"/>
      <c r="B21" s="33" t="s">
        <v>17</v>
      </c>
      <c r="C21" s="14">
        <f>SUMIF(Assignments!$A$6:$A$48,"=1",Assignments!$O$6:$O$48)</f>
        <v>0</v>
      </c>
      <c r="D21" s="15">
        <f>SUMIF(Assignments!$A$6:$A$48,"=2",Assignments!$O$6:$O$48)</f>
        <v>0</v>
      </c>
      <c r="E21" s="15">
        <f>SUMIF(Assignments!$A$6:$A$48,"=3",Assignments!$O$6:$O$48)</f>
        <v>0</v>
      </c>
      <c r="F21" s="15">
        <f>SUMIF(Assignments!$A$6:$A$48,"=4",Assignments!$O$6:$O$48)</f>
        <v>0</v>
      </c>
      <c r="G21" s="16">
        <f t="shared" si="0"/>
        <v>163</v>
      </c>
      <c r="H21" s="16">
        <v>163</v>
      </c>
      <c r="I21" s="17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>F21/F$19</f>
        <v>#DIV/0!</v>
      </c>
      <c r="M21" s="43">
        <f t="shared" ref="M21:M22" si="6">IF(G21&gt;0,G21/G$19,"")</f>
        <v>1.7849321068769162E-2</v>
      </c>
      <c r="N21" s="19">
        <f>H21/H$19</f>
        <v>1.7849321068769162E-2</v>
      </c>
      <c r="P21" s="7"/>
    </row>
    <row r="22" spans="1:16" ht="13.5" thickBot="1" x14ac:dyDescent="0.25">
      <c r="A22" s="79"/>
      <c r="B22" s="34" t="s">
        <v>42</v>
      </c>
      <c r="C22" s="20">
        <f>SUMIF(Assignments!$A$6:$A$48,"=1",Assignments!$P$6:$P$48)</f>
        <v>0</v>
      </c>
      <c r="D22" s="21">
        <f>SUMIF(Assignments!$A$6:$A$48,"=2",Assignments!$P$6:$P$48)</f>
        <v>0</v>
      </c>
      <c r="E22" s="21">
        <f>SUMIF(Assignments!$A$6:$A$48,"=3",Assignments!$P$6:$P$48)</f>
        <v>0</v>
      </c>
      <c r="F22" s="21">
        <f>SUMIF(Assignments!$A$6:$A$48,"=4",Assignments!$P$6:$P$48)</f>
        <v>0</v>
      </c>
      <c r="G22" s="22">
        <f t="shared" si="0"/>
        <v>6266</v>
      </c>
      <c r="H22" s="22">
        <v>6266</v>
      </c>
      <c r="I22" s="23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>F22/F$19</f>
        <v>#DIV/0!</v>
      </c>
      <c r="M22" s="35">
        <f t="shared" si="6"/>
        <v>0.68615856329391156</v>
      </c>
      <c r="N22" s="25">
        <f>H22/H$19</f>
        <v>0.68615856329391156</v>
      </c>
      <c r="P22" s="7"/>
    </row>
    <row r="23" spans="1:16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6" ht="15.75" x14ac:dyDescent="0.25">
      <c r="A24" s="1" t="s">
        <v>36</v>
      </c>
    </row>
    <row r="25" spans="1:16" x14ac:dyDescent="0.2">
      <c r="A25" s="76" t="s">
        <v>40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6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6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6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6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6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</sheetData>
  <sheetProtection sheet="1" selectLockedCells="1"/>
  <protectedRanges>
    <protectedRange sqref="A3:B3 C6:F6 I6:L6" name="Range1"/>
  </protectedRanges>
  <mergeCells count="8">
    <mergeCell ref="A3:F4"/>
    <mergeCell ref="A25:N30"/>
    <mergeCell ref="A15:A18"/>
    <mergeCell ref="A19:A22"/>
    <mergeCell ref="A10:A14"/>
    <mergeCell ref="A8:A9"/>
    <mergeCell ref="I6:N6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2022-01-03T05:21:01Z</dcterms:modified>
</cp:coreProperties>
</file>